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edq\Dropbox\My PC (DESKTOP-CRNSGN8)\Desktop\"/>
    </mc:Choice>
  </mc:AlternateContent>
  <xr:revisionPtr revIDLastSave="0" documentId="8_{B2B09E6E-A564-470E-AF9C-7B6B2A1610E4}" xr6:coauthVersionLast="47" xr6:coauthVersionMax="47" xr10:uidLastSave="{00000000-0000-0000-0000-000000000000}"/>
  <workbookProtection workbookAlgorithmName="SHA-512" workbookHashValue="jXjEhou2s4KE6vabjuQUy78LQHxoYAFJRek+/UgaCdCevLNeSTIg/pGFzTcwPj/8zb7EgHr9JvZLTXPXGz4xxw==" workbookSaltValue="4NRxMcYqYFu1LV1pOrYoAg==" workbookSpinCount="100000" lockStructure="1"/>
  <bookViews>
    <workbookView xWindow="-120" yWindow="-120" windowWidth="29040" windowHeight="15840" firstSheet="1" activeTab="1" xr2:uid="{00000000-000D-0000-FFFF-FFFF00000000}"/>
  </bookViews>
  <sheets>
    <sheet name="data sheet check" sheetId="1" state="hidden" r:id="rId1"/>
    <sheet name="data sheet" sheetId="2" r:id="rId2"/>
    <sheet name="calculation check" sheetId="3" state="hidden" r:id="rId3"/>
    <sheet name="calculations" sheetId="4" r:id="rId4"/>
    <sheet name="unknowns" sheetId="5" state="hidden" r:id="rId5"/>
    <sheet name="Sheet1" sheetId="6" state="hidden" r:id="rId6"/>
    <sheet name="Sheet2" sheetId="7" state="hidden" r:id="rId7"/>
  </sheets>
  <definedNames>
    <definedName name="_xlnm.Print_Area" localSheetId="3">calculations!$A$3:$K$31</definedName>
    <definedName name="_xlnm.Print_Area" localSheetId="1">'data sheet'!$A$1:$J$28</definedName>
    <definedName name="_xlnm.Print_Area" localSheetId="4">unknowns!$A$1:$D$137</definedName>
    <definedName name="_xlnm.Print_Titles" localSheetId="4">unknowns!$1:$3</definedName>
    <definedName name="Z_115C6F58_41E2_44C7_BF61_547172606B68_.wvu.PrintArea" localSheetId="3" hidden="1">calculations!$A$3:$K$31</definedName>
    <definedName name="Z_115C6F58_41E2_44C7_BF61_547172606B68_.wvu.PrintArea" localSheetId="1" hidden="1">'data sheet'!$A$1:$J$28</definedName>
    <definedName name="Z_115C6F58_41E2_44C7_BF61_547172606B68_.wvu.PrintArea" localSheetId="4" hidden="1">unknowns!$A$1:$D$137</definedName>
    <definedName name="Z_115C6F58_41E2_44C7_BF61_547172606B68_.wvu.PrintTitles" localSheetId="4" hidden="1">unknowns!$1:$3</definedName>
  </definedNames>
  <calcPr calcId="191029"/>
  <customWorkbookViews>
    <customWorkbookView name="lao - Personal View" guid="{115C6F58-41E2-44C7-BF61-547172606B68}" mergeInterval="0" personalView="1" xWindow="-3" yWindow="46" windowWidth="1014" windowHeight="45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5" i="3" l="1"/>
  <c r="C335" i="3"/>
  <c r="G329" i="3"/>
  <c r="C329" i="3"/>
  <c r="G323" i="3"/>
  <c r="C323" i="3"/>
  <c r="G322" i="3"/>
  <c r="C322" i="3"/>
  <c r="G320" i="3"/>
  <c r="C320" i="3"/>
  <c r="G23" i="2" l="1"/>
  <c r="C23" i="2"/>
  <c r="I31" i="4"/>
  <c r="I29" i="4"/>
  <c r="E31" i="4"/>
  <c r="E23" i="2" s="1"/>
  <c r="E29" i="4"/>
  <c r="I28" i="4"/>
  <c r="E28" i="4"/>
  <c r="I23" i="2" l="1"/>
  <c r="G306" i="3"/>
  <c r="G310" i="3"/>
  <c r="I310" i="3" s="1"/>
  <c r="G315" i="3"/>
  <c r="I315" i="3" s="1"/>
  <c r="G324" i="3"/>
  <c r="G330" i="3"/>
  <c r="G337" i="3"/>
  <c r="G347" i="3"/>
  <c r="I347" i="3" s="1"/>
  <c r="G352" i="3"/>
  <c r="G375" i="3"/>
  <c r="G381" i="3"/>
  <c r="C381" i="3"/>
  <c r="E381" i="3" s="1"/>
  <c r="C375" i="3"/>
  <c r="E375" i="3" s="1"/>
  <c r="C352" i="3"/>
  <c r="C347" i="3"/>
  <c r="E347" i="3" s="1"/>
  <c r="C342" i="3"/>
  <c r="E342" i="3" s="1"/>
  <c r="C337" i="3"/>
  <c r="E337" i="3" s="1"/>
  <c r="C330" i="3"/>
  <c r="E330" i="3" s="1"/>
  <c r="C324" i="3"/>
  <c r="E324" i="3" s="1"/>
  <c r="C315" i="3"/>
  <c r="C310" i="3"/>
  <c r="C306" i="3"/>
  <c r="G305" i="3"/>
  <c r="C305" i="3"/>
  <c r="G304" i="3"/>
  <c r="G307" i="3" s="1"/>
  <c r="C304" i="3"/>
  <c r="G302" i="3"/>
  <c r="C302" i="3"/>
  <c r="J358" i="3" s="1"/>
  <c r="J366" i="3" s="1"/>
  <c r="I375" i="3"/>
  <c r="M359" i="3"/>
  <c r="M367" i="3" s="1"/>
  <c r="J359" i="3"/>
  <c r="J367" i="3" s="1"/>
  <c r="C343" i="3"/>
  <c r="C344" i="3" s="1"/>
  <c r="C345" i="3" s="1"/>
  <c r="I337" i="3"/>
  <c r="I330" i="3"/>
  <c r="G331" i="3"/>
  <c r="G332" i="3" s="1"/>
  <c r="G333" i="3" s="1"/>
  <c r="C331" i="3"/>
  <c r="C332" i="3" s="1"/>
  <c r="C333" i="3" s="1"/>
  <c r="I324" i="3"/>
  <c r="G325" i="3"/>
  <c r="C325" i="3"/>
  <c r="E315" i="3"/>
  <c r="G312" i="3"/>
  <c r="G313" i="3" s="1"/>
  <c r="E310" i="3"/>
  <c r="C312" i="3"/>
  <c r="C313" i="3" s="1"/>
  <c r="I306" i="3"/>
  <c r="E306" i="3"/>
  <c r="C307" i="3"/>
  <c r="M358" i="3"/>
  <c r="M366" i="3" s="1"/>
  <c r="C316" i="3" l="1"/>
  <c r="C317" i="3" s="1"/>
  <c r="C318" i="3" s="1"/>
  <c r="C308" i="3"/>
  <c r="C309" i="3" s="1"/>
  <c r="G338" i="3"/>
  <c r="G326" i="3"/>
  <c r="G327" i="3" s="1"/>
  <c r="G316" i="3"/>
  <c r="G317" i="3" s="1"/>
  <c r="G318" i="3" s="1"/>
  <c r="G308" i="3"/>
  <c r="G309" i="3" s="1"/>
  <c r="C338" i="3"/>
  <c r="C326" i="3"/>
  <c r="C327" i="3" s="1"/>
  <c r="J324" i="3"/>
  <c r="F324" i="3"/>
  <c r="E352" i="3"/>
  <c r="I352" i="3"/>
  <c r="C4" i="4"/>
  <c r="G4" i="4"/>
  <c r="C6" i="4"/>
  <c r="G6" i="4"/>
  <c r="C7" i="4"/>
  <c r="G7" i="4"/>
  <c r="E8" i="4"/>
  <c r="I8" i="4"/>
  <c r="E9" i="4"/>
  <c r="I9" i="4"/>
  <c r="E11" i="4"/>
  <c r="I11" i="4"/>
  <c r="C13" i="4"/>
  <c r="G13" i="4"/>
  <c r="C15" i="4"/>
  <c r="G15" i="4"/>
  <c r="C16" i="4"/>
  <c r="D16" i="4" s="1"/>
  <c r="G16" i="4"/>
  <c r="E17" i="4"/>
  <c r="I17" i="4"/>
  <c r="C19" i="4"/>
  <c r="G19" i="4"/>
  <c r="E20" i="4"/>
  <c r="I20" i="4"/>
  <c r="C22" i="4"/>
  <c r="G22" i="4"/>
  <c r="E24" i="4"/>
  <c r="I24" i="4"/>
  <c r="E25" i="4"/>
  <c r="E26" i="4"/>
  <c r="I26" i="4"/>
  <c r="C4" i="3"/>
  <c r="G4" i="3"/>
  <c r="M60" i="3" s="1"/>
  <c r="M68" i="3" s="1"/>
  <c r="C6" i="3"/>
  <c r="G6" i="3"/>
  <c r="C7" i="3"/>
  <c r="G7" i="3"/>
  <c r="G9" i="3" s="1"/>
  <c r="C8" i="3"/>
  <c r="E8" i="3" s="1"/>
  <c r="G8" i="3"/>
  <c r="I8" i="3" s="1"/>
  <c r="C12" i="3"/>
  <c r="E12" i="3" s="1"/>
  <c r="G12" i="3"/>
  <c r="I12" i="3" s="1"/>
  <c r="C17" i="3"/>
  <c r="E17" i="3" s="1"/>
  <c r="G17" i="3"/>
  <c r="I17" i="3" s="1"/>
  <c r="C22" i="3"/>
  <c r="G22" i="3"/>
  <c r="C24" i="3"/>
  <c r="G24" i="3"/>
  <c r="C25" i="3"/>
  <c r="C27" i="3" s="1"/>
  <c r="C28" i="3" s="1"/>
  <c r="C29" i="3" s="1"/>
  <c r="G25" i="3"/>
  <c r="J26" i="3" s="1"/>
  <c r="J17" i="4" s="1"/>
  <c r="C26" i="3"/>
  <c r="E26" i="3" s="1"/>
  <c r="G26" i="3"/>
  <c r="I26" i="3" s="1"/>
  <c r="C31" i="3"/>
  <c r="G31" i="3"/>
  <c r="G33" i="3" s="1"/>
  <c r="C32" i="3"/>
  <c r="E32" i="3" s="1"/>
  <c r="G32" i="3"/>
  <c r="I32" i="3" s="1"/>
  <c r="C33" i="3"/>
  <c r="C34" i="3" s="1"/>
  <c r="C35" i="3" s="1"/>
  <c r="C37" i="3"/>
  <c r="G37" i="3"/>
  <c r="C39" i="3"/>
  <c r="E39" i="3" s="1"/>
  <c r="G39" i="3"/>
  <c r="I39" i="3" s="1"/>
  <c r="C44" i="3"/>
  <c r="E44" i="3" s="1"/>
  <c r="C45" i="3"/>
  <c r="C49" i="3"/>
  <c r="E49" i="3" s="1"/>
  <c r="G49" i="3"/>
  <c r="I49" i="3" s="1"/>
  <c r="C54" i="3"/>
  <c r="E54" i="3" s="1"/>
  <c r="G54" i="3"/>
  <c r="I54" i="3" s="1"/>
  <c r="J60" i="3"/>
  <c r="J68" i="3" s="1"/>
  <c r="J61" i="3"/>
  <c r="J69" i="3" s="1"/>
  <c r="M61" i="3"/>
  <c r="M69" i="3" s="1"/>
  <c r="C77" i="3"/>
  <c r="E77" i="3" s="1"/>
  <c r="G77" i="3"/>
  <c r="I77" i="3" s="1"/>
  <c r="C83" i="3"/>
  <c r="E83" i="3" s="1"/>
  <c r="G83" i="3"/>
  <c r="I83" i="3" s="1"/>
  <c r="E16" i="2"/>
  <c r="I16" i="2"/>
  <c r="B3" i="1"/>
  <c r="C4" i="1"/>
  <c r="C8" i="1"/>
  <c r="G8" i="1"/>
  <c r="C10" i="1"/>
  <c r="G10" i="1"/>
  <c r="C11" i="1"/>
  <c r="G11" i="1"/>
  <c r="C13" i="1"/>
  <c r="G13" i="1"/>
  <c r="C15" i="1"/>
  <c r="G15" i="1"/>
  <c r="C16" i="1"/>
  <c r="G16" i="1"/>
  <c r="C18" i="1"/>
  <c r="G18" i="1"/>
  <c r="C20" i="1"/>
  <c r="G20" i="1"/>
  <c r="C23" i="1"/>
  <c r="G23" i="1"/>
  <c r="C28" i="1"/>
  <c r="C9" i="3" l="1"/>
  <c r="C10" i="3" s="1"/>
  <c r="C11" i="3" s="1"/>
  <c r="C33" i="1"/>
  <c r="C36" i="1" s="1"/>
  <c r="F26" i="3"/>
  <c r="F17" i="4" s="1"/>
  <c r="C14" i="3"/>
  <c r="C15" i="3" s="1"/>
  <c r="G14" i="3"/>
  <c r="G15" i="3" s="1"/>
  <c r="G33" i="1"/>
  <c r="C348" i="3"/>
  <c r="C339" i="3"/>
  <c r="C340" i="3" s="1"/>
  <c r="G348" i="3"/>
  <c r="G339" i="3"/>
  <c r="G340" i="3" s="1"/>
  <c r="G10" i="3"/>
  <c r="G11" i="3" s="1"/>
  <c r="G18" i="3"/>
  <c r="G19" i="3" s="1"/>
  <c r="G20" i="3" s="1"/>
  <c r="C40" i="3"/>
  <c r="C46" i="3"/>
  <c r="C47" i="3" s="1"/>
  <c r="G34" i="3"/>
  <c r="G35" i="3" s="1"/>
  <c r="G27" i="3"/>
  <c r="C18" i="3" l="1"/>
  <c r="C19" i="3" s="1"/>
  <c r="C20" i="3" s="1"/>
  <c r="M368" i="3"/>
  <c r="M369" i="3" s="1"/>
  <c r="G371" i="3" s="1"/>
  <c r="G349" i="3"/>
  <c r="G350" i="3" s="1"/>
  <c r="J368" i="3"/>
  <c r="J369" i="3" s="1"/>
  <c r="C371" i="3" s="1"/>
  <c r="C349" i="3"/>
  <c r="C350" i="3" s="1"/>
  <c r="C50" i="3"/>
  <c r="C41" i="3"/>
  <c r="C42" i="3" s="1"/>
  <c r="G28" i="3"/>
  <c r="G29" i="3" s="1"/>
  <c r="G40" i="3"/>
  <c r="C376" i="3" l="1"/>
  <c r="C372" i="3"/>
  <c r="C373" i="3"/>
  <c r="G376" i="3"/>
  <c r="G372" i="3"/>
  <c r="G373" i="3"/>
  <c r="C51" i="3"/>
  <c r="C52" i="3" s="1"/>
  <c r="J70" i="3"/>
  <c r="J71" i="3" s="1"/>
  <c r="C73" i="3" s="1"/>
  <c r="G50" i="3"/>
  <c r="G41" i="3"/>
  <c r="G42" i="3" s="1"/>
  <c r="C382" i="3" l="1"/>
  <c r="C383" i="3" s="1"/>
  <c r="C384" i="3" s="1"/>
  <c r="C377" i="3"/>
  <c r="C378" i="3" s="1"/>
  <c r="G382" i="3"/>
  <c r="G383" i="3" s="1"/>
  <c r="G384" i="3" s="1"/>
  <c r="I381" i="3" s="1"/>
  <c r="G377" i="3"/>
  <c r="G378" i="3" s="1"/>
  <c r="G51" i="3"/>
  <c r="G52" i="3" s="1"/>
  <c r="M70" i="3"/>
  <c r="M71" i="3" s="1"/>
  <c r="G73" i="3" s="1"/>
  <c r="C75" i="3"/>
  <c r="C40" i="1" s="1"/>
  <c r="C78" i="3"/>
  <c r="C74" i="3"/>
  <c r="C79" i="3" l="1"/>
  <c r="C80" i="3" s="1"/>
  <c r="C84" i="3"/>
  <c r="G75" i="3"/>
  <c r="G78" i="3"/>
  <c r="G74" i="3"/>
  <c r="G79" i="3" l="1"/>
  <c r="G80" i="3" s="1"/>
  <c r="G84" i="3"/>
  <c r="C24" i="1"/>
  <c r="C85" i="3"/>
  <c r="C86" i="3" s="1"/>
  <c r="C29" i="1" l="1"/>
  <c r="G34" i="1" s="1"/>
  <c r="C47" i="1" s="1"/>
  <c r="C25" i="1"/>
  <c r="C26" i="1" s="1"/>
  <c r="G24" i="1"/>
  <c r="G25" i="1" s="1"/>
  <c r="G26" i="1" s="1"/>
  <c r="G85" i="3"/>
  <c r="G86" i="3" s="1"/>
  <c r="C30" i="1" l="1"/>
  <c r="C31" i="1" s="1"/>
  <c r="C27" i="2" l="1"/>
  <c r="E28" i="1"/>
  <c r="E25" i="2" s="1"/>
  <c r="F3" i="1"/>
  <c r="C34" i="1"/>
  <c r="C57" i="1" l="1"/>
  <c r="C50" i="1"/>
  <c r="C61" i="1"/>
  <c r="C53" i="1"/>
  <c r="C60" i="1"/>
  <c r="C49" i="1"/>
  <c r="C58" i="1"/>
  <c r="C52" i="1"/>
  <c r="C48" i="1"/>
  <c r="C51" i="1"/>
  <c r="C54" i="1"/>
  <c r="C55" i="1"/>
  <c r="C59" i="1"/>
  <c r="C56" i="1"/>
</calcChain>
</file>

<file path=xl/sharedStrings.xml><?xml version="1.0" encoding="utf-8"?>
<sst xmlns="http://schemas.openxmlformats.org/spreadsheetml/2006/main" count="529" uniqueCount="155">
  <si>
    <t>Analysis of a Two-component Alloy</t>
  </si>
  <si>
    <t>Section</t>
  </si>
  <si>
    <t>Trial 1</t>
  </si>
  <si>
    <t>Trial 2</t>
  </si>
  <si>
    <t>mass alloy reacted</t>
  </si>
  <si>
    <t>Mass large bottle filled with water</t>
  </si>
  <si>
    <t>Mass large bottle after experiment</t>
  </si>
  <si>
    <t>Atmospheric Pressure</t>
  </si>
  <si>
    <t>Difference in water heights in bottle and beaker</t>
  </si>
  <si>
    <t>If water higher in bottle type 1, if higher in beaker type 2</t>
  </si>
  <si>
    <t>Temperature of water in bottle</t>
  </si>
  <si>
    <t>Vapor pressure of water at above temperature</t>
  </si>
  <si>
    <t>Percent Zn in sample</t>
  </si>
  <si>
    <t>g</t>
  </si>
  <si>
    <t>cm</t>
  </si>
  <si>
    <t>mm Hg</t>
  </si>
  <si>
    <t>%</t>
  </si>
  <si>
    <r>
      <t>o</t>
    </r>
    <r>
      <rPr>
        <sz val="10"/>
        <rFont val="Arial"/>
        <family val="2"/>
      </rPr>
      <t>C</t>
    </r>
  </si>
  <si>
    <t>Mass water displaced</t>
  </si>
  <si>
    <t>Volume of water displaced</t>
  </si>
  <si>
    <t>Density of water</t>
  </si>
  <si>
    <t>g/mL</t>
  </si>
  <si>
    <t>L</t>
  </si>
  <si>
    <t>Gas pressure in bottle</t>
  </si>
  <si>
    <t>comp value</t>
  </si>
  <si>
    <t>diff student and comp</t>
  </si>
  <si>
    <t>% diff</t>
  </si>
  <si>
    <t>K</t>
  </si>
  <si>
    <t xml:space="preserve">Gas constant </t>
  </si>
  <si>
    <t>L torr/mol K</t>
  </si>
  <si>
    <r>
      <t>Moles of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produced</t>
    </r>
  </si>
  <si>
    <t>mol</t>
  </si>
  <si>
    <t>Moles Zn</t>
  </si>
  <si>
    <t>Set-up</t>
  </si>
  <si>
    <t>mol Zn(65.39 g/mol) + mol Al(26.98 g/mol) = C4</t>
  </si>
  <si>
    <t>g Zn + g Al = C4</t>
  </si>
  <si>
    <t>C4/26.98 =</t>
  </si>
  <si>
    <t>65.35/26.98 =</t>
  </si>
  <si>
    <t>mol H2 from Zn + mol H2 from Al = C45</t>
  </si>
  <si>
    <t>1st equation</t>
  </si>
  <si>
    <t>2nd equation</t>
  </si>
  <si>
    <t>Substitute mol Al into second equation</t>
  </si>
  <si>
    <t>C45-I64=</t>
  </si>
  <si>
    <t>mol Zn =</t>
  </si>
  <si>
    <t>trial 1</t>
  </si>
  <si>
    <t>trial 2</t>
  </si>
  <si>
    <t>g Zn</t>
  </si>
  <si>
    <t>% Zn</t>
  </si>
  <si>
    <t>Average % Zn</t>
  </si>
  <si>
    <t>Score</t>
  </si>
  <si>
    <t>Actual % Zn</t>
  </si>
  <si>
    <t>score</t>
  </si>
  <si>
    <t>%error</t>
  </si>
  <si>
    <t>J56*3/2=</t>
  </si>
  <si>
    <t>J57*3/2=</t>
  </si>
  <si>
    <r>
      <t>Pressure of dry H</t>
    </r>
    <r>
      <rPr>
        <vertAlign val="subscript"/>
        <sz val="10"/>
        <rFont val="Arial"/>
        <family val="2"/>
      </rPr>
      <t>2</t>
    </r>
  </si>
  <si>
    <t>mol Zn*1/1 + mol Al*3/2 = C45</t>
  </si>
  <si>
    <t>mol Al = (C4 -  65.39*mol Zn)/26.98 = C4/26.98 - 65.35*mol Zn/26.98</t>
  </si>
  <si>
    <t>mol Al = J56 - J57*mol Zn</t>
  </si>
  <si>
    <t>mol Zn  +  (J56 - J57*mol Zn) *3/2 = C45</t>
  </si>
  <si>
    <t>mol Zn  + J56*3/2  - J57*mol Zn*3/2 = C45</t>
  </si>
  <si>
    <t>mol Zn - J65*mol Zn + J64 = C45</t>
  </si>
  <si>
    <t>(1-J65)mol Zn = C45-J64 = J66</t>
  </si>
  <si>
    <t>mol Zn = J66/(1 - J65)=</t>
  </si>
  <si>
    <t>% error (experimental)</t>
  </si>
  <si>
    <t>Blackboard username</t>
  </si>
  <si>
    <r>
      <t xml:space="preserve">If </t>
    </r>
    <r>
      <rPr>
        <sz val="10"/>
        <color indexed="10"/>
        <rFont val="Arial"/>
        <family val="2"/>
      </rPr>
      <t>xx</t>
    </r>
    <r>
      <rPr>
        <sz val="10"/>
        <color indexed="36"/>
        <rFont val="Arial"/>
        <family val="2"/>
      </rPr>
      <t xml:space="preserve">, </t>
    </r>
    <r>
      <rPr>
        <sz val="10"/>
        <rFont val="Arial"/>
        <family val="2"/>
      </rPr>
      <t>check the relative pressures of gas and atmosphere.</t>
    </r>
  </si>
  <si>
    <t>Username (firstnamelastname)</t>
  </si>
  <si>
    <t>(CF #)</t>
  </si>
  <si>
    <t>true value and percent are hidden in cells g33 and g34 of data check sheet.  Type is written in white ink.</t>
  </si>
  <si>
    <t>Actual % Zn with cheating</t>
  </si>
  <si>
    <t>First name last name</t>
  </si>
  <si>
    <t>ALLYSONAGER</t>
  </si>
  <si>
    <t>hamaoka 0076</t>
  </si>
  <si>
    <t>MATTHEWDAMM</t>
  </si>
  <si>
    <t>REYANDOSKI</t>
  </si>
  <si>
    <t>JOHNERICKSON BAY</t>
  </si>
  <si>
    <t>EZRA MARIEGALENDEZ</t>
  </si>
  <si>
    <t>PARMISHAMRAZFAR</t>
  </si>
  <si>
    <t>AMANIHEARN</t>
  </si>
  <si>
    <t>JEANKAMPAYANA</t>
  </si>
  <si>
    <t>BRENNENKLATT</t>
  </si>
  <si>
    <t>TIERRAHLEWIS</t>
  </si>
  <si>
    <t>AMYLUONG</t>
  </si>
  <si>
    <t>ARELYPALAFOX</t>
  </si>
  <si>
    <t>MARIELENAVELA</t>
  </si>
  <si>
    <t>JERICVIDAURE</t>
  </si>
  <si>
    <t>JULIAZAKKAK</t>
  </si>
  <si>
    <t>MARRIANEALLAHWERDI</t>
  </si>
  <si>
    <t>larter 0075</t>
  </si>
  <si>
    <t>GIOVANIBALISTRERI</t>
  </si>
  <si>
    <t>REBEKAHBEDERSON</t>
  </si>
  <si>
    <t>RACHELCARTER</t>
  </si>
  <si>
    <t>DANNYCHANDARATH</t>
  </si>
  <si>
    <t>ASHLEYCHILDERS</t>
  </si>
  <si>
    <t>MARIAFNU</t>
  </si>
  <si>
    <t>TOMASGAGLIANO</t>
  </si>
  <si>
    <t>ATHENAGATTUSO</t>
  </si>
  <si>
    <t>MARLINGONZALEZ</t>
  </si>
  <si>
    <t>STEFANOGRASSA</t>
  </si>
  <si>
    <t>VALERIALAGO</t>
  </si>
  <si>
    <t>MATTHEWLI</t>
  </si>
  <si>
    <t>VALENTINAMONTES</t>
  </si>
  <si>
    <t>AARONSTINE</t>
  </si>
  <si>
    <t>GENEVATAYLOR</t>
  </si>
  <si>
    <t>NIMATOUSSI</t>
  </si>
  <si>
    <t>KELLYTRAN</t>
  </si>
  <si>
    <t>JESSICAVERGARA RODRIGUEZ</t>
  </si>
  <si>
    <t>CLAYTONALVAREZ</t>
  </si>
  <si>
    <t>vance 6658</t>
  </si>
  <si>
    <t>VINCENTCAO</t>
  </si>
  <si>
    <t>KAYLEECOLE</t>
  </si>
  <si>
    <t>MARK ANTHONYESCAMILLA II</t>
  </si>
  <si>
    <t>NICHOLASFRIIS</t>
  </si>
  <si>
    <t>JAREDGARCIA</t>
  </si>
  <si>
    <t>JORGEGARCIA ALCARAZ</t>
  </si>
  <si>
    <t>YESENIAGONZALEZ</t>
  </si>
  <si>
    <t>ABRAHAMGUERRERO</t>
  </si>
  <si>
    <t>ADAMHAUN</t>
  </si>
  <si>
    <t>EMILIOLOPEZ</t>
  </si>
  <si>
    <t>NICOLELUNA</t>
  </si>
  <si>
    <t>ANTONIOMASTRANGELO</t>
  </si>
  <si>
    <t>LETICAMATTE</t>
  </si>
  <si>
    <t>FROILANPANG-AG</t>
  </si>
  <si>
    <t>KATLYNRAVALLI</t>
  </si>
  <si>
    <t>AEDDONREAL</t>
  </si>
  <si>
    <t>JERRYSNOW</t>
  </si>
  <si>
    <t>JOSETEJEDA III</t>
  </si>
  <si>
    <t>MADISONTHOMPSON</t>
  </si>
  <si>
    <t>ALEXUPPENKAMP</t>
  </si>
  <si>
    <t>KIRSTENVONK</t>
  </si>
  <si>
    <t>TALALALHANBALI</t>
  </si>
  <si>
    <t>czworkowski 4884</t>
  </si>
  <si>
    <t>YAZENAL-NAKIB</t>
  </si>
  <si>
    <t>HANNAHCHASTAIN</t>
  </si>
  <si>
    <t>CARMENDEVINE</t>
  </si>
  <si>
    <t>ANTHONYDUARTE</t>
  </si>
  <si>
    <t>MARIADUENAS</t>
  </si>
  <si>
    <t>MEGANFLOYD</t>
  </si>
  <si>
    <t>JASONGLADFELTER</t>
  </si>
  <si>
    <t>MIGUELGOMEZ</t>
  </si>
  <si>
    <t>COLINLOWERY</t>
  </si>
  <si>
    <t>JACKLUKEHART</t>
  </si>
  <si>
    <t>ISMAILMAHAMUD</t>
  </si>
  <si>
    <t>NICOLEMANNINO</t>
  </si>
  <si>
    <t>EUGENIAMARCHENKO</t>
  </si>
  <si>
    <t>NICHOLASMARRUJO</t>
  </si>
  <si>
    <t>CHEYENNEMEAD</t>
  </si>
  <si>
    <t>JESTINEMIKHAEL</t>
  </si>
  <si>
    <t>JASPERMONTEITH</t>
  </si>
  <si>
    <t>SOPHIAPEREZ</t>
  </si>
  <si>
    <t>JONATHONWHITTEN</t>
  </si>
  <si>
    <t>MARYAMZAHEER</t>
  </si>
  <si>
    <t>UNKNOWN</t>
  </si>
  <si>
    <t>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</si>
</sst>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vertAlign val="subscript"/>
      <sz val="10"/>
      <name val="Arial"/>
      <family val="2"/>
    </font>
    <font>
      <sz val="10"/>
      <color indexed="17"/>
      <name val="Arial"/>
      <family val="2"/>
    </font>
    <font>
      <sz val="10"/>
      <color indexed="52"/>
      <name val="Arial"/>
      <family val="2"/>
    </font>
    <font>
      <sz val="10"/>
      <color indexed="36"/>
      <name val="Arial"/>
      <family val="2"/>
    </font>
    <font>
      <sz val="10"/>
      <color indexed="10"/>
      <name val="Arial"/>
      <family val="2"/>
    </font>
    <font>
      <sz val="10"/>
      <color theme="0"/>
      <name val="Arial"/>
      <family val="2"/>
    </font>
    <font>
      <b/>
      <sz val="20"/>
      <name val="Century"/>
      <family val="1"/>
    </font>
    <font>
      <sz val="11"/>
      <name val="Calibri"/>
      <family val="2"/>
    </font>
    <font>
      <b/>
      <sz val="20"/>
      <color indexed="10"/>
      <name val="Century"/>
      <family val="1"/>
    </font>
    <font>
      <b/>
      <sz val="20"/>
      <color theme="1"/>
      <name val="Century"/>
      <family val="1"/>
    </font>
    <font>
      <b/>
      <sz val="28"/>
      <name val="Gulim"/>
      <family val="2"/>
    </font>
    <font>
      <sz val="28"/>
      <color theme="1"/>
      <name val="Calibri"/>
      <family val="2"/>
      <scheme val="minor"/>
    </font>
    <font>
      <b/>
      <sz val="26"/>
      <name val="Gulim"/>
      <family val="2"/>
    </font>
    <font>
      <b/>
      <sz val="26"/>
      <color theme="1"/>
      <name val="Gulim"/>
      <family val="2"/>
    </font>
    <font>
      <sz val="26"/>
      <color rgb="FF000000"/>
      <name val="Calibri"/>
      <family val="2"/>
      <scheme val="minor"/>
    </font>
    <font>
      <b/>
      <sz val="26"/>
      <color rgb="FF000000"/>
      <name val="Gulim"/>
      <family val="2"/>
    </font>
    <font>
      <b/>
      <sz val="26"/>
      <color theme="1"/>
      <name val="Century"/>
      <family val="1"/>
    </font>
    <font>
      <b/>
      <sz val="26"/>
      <color rgb="FF000000"/>
      <name val="Century"/>
      <family val="1"/>
    </font>
    <font>
      <sz val="26"/>
      <color theme="1"/>
      <name val="Calibri"/>
      <family val="2"/>
      <scheme val="minor"/>
    </font>
    <font>
      <b/>
      <sz val="24"/>
      <name val="Palatino Linotype"/>
      <family val="1"/>
    </font>
    <font>
      <sz val="24"/>
      <name val="Palatino Linotype"/>
      <family val="1"/>
    </font>
    <font>
      <b/>
      <sz val="24"/>
      <color theme="1"/>
      <name val="Palatino Linotype"/>
      <family val="1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165" fontId="0" fillId="2" borderId="0" xfId="0" applyNumberFormat="1" applyFill="1" applyProtection="1">
      <protection locked="0"/>
    </xf>
    <xf numFmtId="166" fontId="3" fillId="2" borderId="0" xfId="0" applyNumberFormat="1" applyFont="1" applyFill="1" applyProtection="1">
      <protection locked="0"/>
    </xf>
    <xf numFmtId="2" fontId="0" fillId="2" borderId="0" xfId="0" applyNumberFormat="1" applyFill="1" applyProtection="1">
      <protection locked="0"/>
    </xf>
    <xf numFmtId="1" fontId="0" fillId="2" borderId="0" xfId="0" applyNumberFormat="1" applyFill="1" applyProtection="1">
      <protection locked="0"/>
    </xf>
    <xf numFmtId="165" fontId="4" fillId="2" borderId="0" xfId="0" applyNumberFormat="1" applyFont="1" applyFill="1" applyProtection="1">
      <protection locked="0"/>
    </xf>
    <xf numFmtId="0" fontId="4" fillId="0" borderId="0" xfId="0" applyFont="1"/>
    <xf numFmtId="166" fontId="0" fillId="0" borderId="0" xfId="0" applyNumberFormat="1"/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2" borderId="0" xfId="0" applyNumberFormat="1" applyFill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/>
    <xf numFmtId="165" fontId="5" fillId="0" borderId="0" xfId="0" applyNumberFormat="1" applyFont="1" applyFill="1" applyProtection="1"/>
    <xf numFmtId="166" fontId="0" fillId="0" borderId="0" xfId="0" applyNumberFormat="1" applyFill="1" applyProtection="1"/>
    <xf numFmtId="0" fontId="0" fillId="3" borderId="0" xfId="0" applyFill="1"/>
    <xf numFmtId="166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0" fontId="3" fillId="3" borderId="0" xfId="0" applyFont="1" applyFill="1"/>
    <xf numFmtId="0" fontId="0" fillId="0" borderId="0" xfId="0" applyFill="1"/>
    <xf numFmtId="0" fontId="0" fillId="3" borderId="0" xfId="0" applyFill="1" applyProtection="1">
      <protection locked="0"/>
    </xf>
    <xf numFmtId="11" fontId="0" fillId="3" borderId="0" xfId="0" applyNumberFormat="1" applyFill="1" applyProtection="1">
      <protection locked="0"/>
    </xf>
    <xf numFmtId="0" fontId="7" fillId="0" borderId="0" xfId="0" applyFont="1"/>
    <xf numFmtId="166" fontId="5" fillId="0" borderId="0" xfId="0" applyNumberFormat="1" applyFont="1"/>
    <xf numFmtId="0" fontId="8" fillId="0" borderId="0" xfId="0" applyFont="1"/>
    <xf numFmtId="166" fontId="8" fillId="0" borderId="0" xfId="0" applyNumberFormat="1" applyFont="1" applyAlignment="1">
      <alignment horizontal="left"/>
    </xf>
    <xf numFmtId="166" fontId="8" fillId="0" borderId="0" xfId="0" applyNumberFormat="1" applyFont="1"/>
    <xf numFmtId="11" fontId="0" fillId="2" borderId="0" xfId="0" applyNumberFormat="1" applyFill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Fill="1" applyProtection="1">
      <protection locked="0"/>
    </xf>
    <xf numFmtId="166" fontId="5" fillId="0" borderId="0" xfId="0" applyNumberFormat="1" applyFont="1" applyFill="1" applyProtection="1"/>
    <xf numFmtId="0" fontId="3" fillId="0" borderId="0" xfId="0" applyFont="1"/>
    <xf numFmtId="165" fontId="3" fillId="0" borderId="0" xfId="0" applyNumberFormat="1" applyFont="1"/>
    <xf numFmtId="166" fontId="0" fillId="4" borderId="0" xfId="0" applyNumberFormat="1" applyFill="1" applyProtection="1">
      <protection locked="0"/>
    </xf>
    <xf numFmtId="0" fontId="0" fillId="0" borderId="0" xfId="0" applyNumberFormat="1" applyFill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/>
    <xf numFmtId="0" fontId="0" fillId="0" borderId="0" xfId="0" applyNumberFormat="1" applyFill="1" applyProtection="1"/>
    <xf numFmtId="0" fontId="0" fillId="0" borderId="0" xfId="0" applyProtection="1"/>
    <xf numFmtId="0" fontId="3" fillId="0" borderId="0" xfId="0" applyFont="1" applyAlignment="1">
      <alignment wrapText="1"/>
    </xf>
    <xf numFmtId="0" fontId="10" fillId="0" borderId="0" xfId="0" applyFont="1"/>
    <xf numFmtId="0" fontId="3" fillId="5" borderId="1" xfId="0" applyFont="1" applyFill="1" applyBorder="1" applyProtection="1">
      <protection locked="0"/>
    </xf>
    <xf numFmtId="1" fontId="0" fillId="2" borderId="0" xfId="0" applyNumberFormat="1" applyFill="1" applyProtection="1"/>
    <xf numFmtId="166" fontId="0" fillId="0" borderId="0" xfId="0" applyNumberFormat="1" applyProtection="1"/>
    <xf numFmtId="0" fontId="0" fillId="6" borderId="0" xfId="0" applyFill="1"/>
    <xf numFmtId="0" fontId="11" fillId="0" borderId="0" xfId="0" applyFont="1"/>
    <xf numFmtId="0" fontId="12" fillId="0" borderId="1" xfId="0" applyFont="1" applyBorder="1" applyAlignment="1">
      <alignment wrapText="1"/>
    </xf>
    <xf numFmtId="0" fontId="12" fillId="0" borderId="1" xfId="0" applyFont="1" applyBorder="1"/>
    <xf numFmtId="0" fontId="13" fillId="0" borderId="0" xfId="0" applyFont="1" applyAlignment="1">
      <alignment vertical="center"/>
    </xf>
    <xf numFmtId="2" fontId="12" fillId="0" borderId="1" xfId="0" applyNumberFormat="1" applyFont="1" applyBorder="1" applyAlignment="1">
      <alignment horizontal="left"/>
    </xf>
    <xf numFmtId="1" fontId="12" fillId="0" borderId="1" xfId="0" applyNumberFormat="1" applyFont="1" applyBorder="1" applyAlignment="1">
      <alignment horizontal="left"/>
    </xf>
    <xf numFmtId="2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 vertical="center" wrapText="1"/>
    </xf>
    <xf numFmtId="1" fontId="12" fillId="0" borderId="1" xfId="0" applyNumberFormat="1" applyFont="1" applyBorder="1" applyAlignment="1" applyProtection="1">
      <alignment horizontal="left"/>
      <protection locked="0"/>
    </xf>
    <xf numFmtId="2" fontId="15" fillId="0" borderId="1" xfId="1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 applyProtection="1">
      <alignment horizontal="left"/>
      <protection locked="0"/>
    </xf>
    <xf numFmtId="2" fontId="15" fillId="0" borderId="1" xfId="0" applyNumberFormat="1" applyFont="1" applyBorder="1" applyAlignment="1">
      <alignment horizontal="left" vertical="center" wrapText="1"/>
    </xf>
    <xf numFmtId="165" fontId="0" fillId="2" borderId="0" xfId="0" applyNumberFormat="1" applyFill="1" applyProtection="1"/>
    <xf numFmtId="165" fontId="0" fillId="0" borderId="0" xfId="0" applyNumberFormat="1" applyFill="1" applyProtection="1"/>
    <xf numFmtId="1" fontId="16" fillId="0" borderId="1" xfId="0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/>
    <xf numFmtId="0" fontId="17" fillId="0" borderId="1" xfId="0" applyFont="1" applyBorder="1" applyAlignment="1">
      <alignment horizontal="left"/>
    </xf>
    <xf numFmtId="49" fontId="16" fillId="0" borderId="1" xfId="0" applyNumberFormat="1" applyFont="1" applyBorder="1" applyAlignment="1" applyProtection="1">
      <alignment horizontal="left"/>
      <protection locked="0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left"/>
    </xf>
    <xf numFmtId="0" fontId="25" fillId="0" borderId="2" xfId="0" applyFont="1" applyBorder="1" applyAlignment="1">
      <alignment horizontal="left" wrapText="1"/>
    </xf>
    <xf numFmtId="0" fontId="25" fillId="0" borderId="3" xfId="0" applyFont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5" fillId="0" borderId="5" xfId="0" applyFont="1" applyBorder="1" applyAlignment="1">
      <alignment horizontal="left" wrapText="1"/>
    </xf>
    <xf numFmtId="1" fontId="25" fillId="0" borderId="1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6" fillId="0" borderId="0" xfId="0" applyNumberFormat="1" applyFont="1" applyAlignment="1">
      <alignment wrapText="1"/>
    </xf>
    <xf numFmtId="0" fontId="25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8" fillId="0" borderId="0" xfId="0" applyFont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1295400</xdr:colOff>
      <xdr:row>2</xdr:row>
      <xdr:rowOff>104775</xdr:rowOff>
    </xdr:from>
    <xdr:to>
      <xdr:col>0</xdr:col>
      <xdr:colOff>1952625</xdr:colOff>
      <xdr:row>2</xdr:row>
      <xdr:rowOff>104775</xdr:rowOff>
    </xdr:to>
    <xdr:sp macro="" textlink="">
      <xdr:nvSpPr>
        <xdr:cNvPr id="2065" name="Line 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ShapeType="1"/>
        </xdr:cNvSpPr>
      </xdr:nvSpPr>
      <xdr:spPr bwMode="auto">
        <a:xfrm>
          <a:off x="1295400" y="4286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209550</xdr:rowOff>
    </xdr:from>
    <xdr:to>
      <xdr:col>0</xdr:col>
      <xdr:colOff>190500</xdr:colOff>
      <xdr:row>18</xdr:row>
      <xdr:rowOff>85725</xdr:rowOff>
    </xdr:to>
    <xdr:sp macro="" textlink="">
      <xdr:nvSpPr>
        <xdr:cNvPr id="3086" name="Rectangle 2">
          <a:extLst>
            <a:ext uri="{FF2B5EF4-FFF2-40B4-BE49-F238E27FC236}">
              <a16:creationId xmlns:a16="http://schemas.microsoft.com/office/drawing/2014/main" id="{00000000-0008-0000-0400-00000E0C0000}"/>
            </a:ext>
          </a:extLst>
        </xdr:cNvPr>
        <xdr:cNvSpPr>
          <a:spLocks noChangeArrowheads="1"/>
        </xdr:cNvSpPr>
      </xdr:nvSpPr>
      <xdr:spPr bwMode="auto">
        <a:xfrm>
          <a:off x="3857625" y="4714875"/>
          <a:ext cx="1905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48</xdr:row>
      <xdr:rowOff>209550</xdr:rowOff>
    </xdr:from>
    <xdr:to>
      <xdr:col>1</xdr:col>
      <xdr:colOff>190500</xdr:colOff>
      <xdr:row>49</xdr:row>
      <xdr:rowOff>85725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3854450" y="4765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78</xdr:row>
      <xdr:rowOff>209550</xdr:rowOff>
    </xdr:from>
    <xdr:to>
      <xdr:col>1</xdr:col>
      <xdr:colOff>190500</xdr:colOff>
      <xdr:row>79</xdr:row>
      <xdr:rowOff>85725</xdr:rowOff>
    </xdr:to>
    <xdr:sp macro="" textlink="">
      <xdr:nvSpPr>
        <xdr:cNvPr id="4" name="Rectangl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3854450" y="4765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209550</xdr:rowOff>
    </xdr:from>
    <xdr:to>
      <xdr:col>1</xdr:col>
      <xdr:colOff>190500</xdr:colOff>
      <xdr:row>102</xdr:row>
      <xdr:rowOff>85725</xdr:rowOff>
    </xdr:to>
    <xdr:sp macro="" textlink="">
      <xdr:nvSpPr>
        <xdr:cNvPr id="5" name="Rectangle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3854450" y="4765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113</xdr:row>
      <xdr:rowOff>209550</xdr:rowOff>
    </xdr:from>
    <xdr:to>
      <xdr:col>1</xdr:col>
      <xdr:colOff>190500</xdr:colOff>
      <xdr:row>114</xdr:row>
      <xdr:rowOff>85725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3854450" y="4765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144</xdr:row>
      <xdr:rowOff>209550</xdr:rowOff>
    </xdr:from>
    <xdr:to>
      <xdr:col>1</xdr:col>
      <xdr:colOff>190500</xdr:colOff>
      <xdr:row>145</xdr:row>
      <xdr:rowOff>85725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3854450" y="19465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175</xdr:row>
      <xdr:rowOff>209550</xdr:rowOff>
    </xdr:from>
    <xdr:to>
      <xdr:col>1</xdr:col>
      <xdr:colOff>190500</xdr:colOff>
      <xdr:row>176</xdr:row>
      <xdr:rowOff>85725</xdr:rowOff>
    </xdr:to>
    <xdr:sp macro="" textlink="">
      <xdr:nvSpPr>
        <xdr:cNvPr id="8" name="Rectangl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3854450" y="34705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206</xdr:row>
      <xdr:rowOff>209550</xdr:rowOff>
    </xdr:from>
    <xdr:to>
      <xdr:col>1</xdr:col>
      <xdr:colOff>190500</xdr:colOff>
      <xdr:row>207</xdr:row>
      <xdr:rowOff>85725</xdr:rowOff>
    </xdr:to>
    <xdr:sp macro="" textlink="">
      <xdr:nvSpPr>
        <xdr:cNvPr id="9" name="Rectangle 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3854450" y="49437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209550</xdr:rowOff>
    </xdr:from>
    <xdr:to>
      <xdr:col>1</xdr:col>
      <xdr:colOff>190500</xdr:colOff>
      <xdr:row>47</xdr:row>
      <xdr:rowOff>117475</xdr:rowOff>
    </xdr:to>
    <xdr:sp macro="" textlink="">
      <xdr:nvSpPr>
        <xdr:cNvPr id="10" name="Rectangl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3711575" y="4765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190500</xdr:colOff>
      <xdr:row>74</xdr:row>
      <xdr:rowOff>368300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3711575" y="19465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72</xdr:row>
      <xdr:rowOff>209550</xdr:rowOff>
    </xdr:from>
    <xdr:to>
      <xdr:col>1</xdr:col>
      <xdr:colOff>190500</xdr:colOff>
      <xdr:row>73</xdr:row>
      <xdr:rowOff>85725</xdr:rowOff>
    </xdr:to>
    <xdr:sp macro="" textlink="">
      <xdr:nvSpPr>
        <xdr:cNvPr id="12" name="Rectangl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3711575" y="18481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99</xdr:row>
      <xdr:rowOff>209550</xdr:rowOff>
    </xdr:from>
    <xdr:to>
      <xdr:col>1</xdr:col>
      <xdr:colOff>190500</xdr:colOff>
      <xdr:row>100</xdr:row>
      <xdr:rowOff>85725</xdr:rowOff>
    </xdr:to>
    <xdr:sp macro="" textlink="">
      <xdr:nvSpPr>
        <xdr:cNvPr id="13" name="Rectangle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3711575" y="34705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96</xdr:row>
      <xdr:rowOff>209550</xdr:rowOff>
    </xdr:from>
    <xdr:to>
      <xdr:col>1</xdr:col>
      <xdr:colOff>190500</xdr:colOff>
      <xdr:row>97</xdr:row>
      <xdr:rowOff>85725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3711575" y="322453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94</xdr:row>
      <xdr:rowOff>209550</xdr:rowOff>
    </xdr:from>
    <xdr:to>
      <xdr:col>1</xdr:col>
      <xdr:colOff>190500</xdr:colOff>
      <xdr:row>95</xdr:row>
      <xdr:rowOff>85725</xdr:rowOff>
    </xdr:to>
    <xdr:sp macro="" textlink="">
      <xdr:nvSpPr>
        <xdr:cNvPr id="15" name="Rectangle 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3711575" y="312610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218</xdr:row>
      <xdr:rowOff>209550</xdr:rowOff>
    </xdr:from>
    <xdr:to>
      <xdr:col>1</xdr:col>
      <xdr:colOff>190500</xdr:colOff>
      <xdr:row>219</xdr:row>
      <xdr:rowOff>85725</xdr:rowOff>
    </xdr:to>
    <xdr:sp macro="" textlink="">
      <xdr:nvSpPr>
        <xdr:cNvPr id="16" name="Rectangle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4537075" y="4765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245</xdr:row>
      <xdr:rowOff>209550</xdr:rowOff>
    </xdr:from>
    <xdr:to>
      <xdr:col>1</xdr:col>
      <xdr:colOff>190500</xdr:colOff>
      <xdr:row>246</xdr:row>
      <xdr:rowOff>85725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4537075" y="179895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276</xdr:row>
      <xdr:rowOff>209550</xdr:rowOff>
    </xdr:from>
    <xdr:to>
      <xdr:col>1</xdr:col>
      <xdr:colOff>190500</xdr:colOff>
      <xdr:row>277</xdr:row>
      <xdr:rowOff>85725</xdr:rowOff>
    </xdr:to>
    <xdr:sp macro="" textlink="">
      <xdr:nvSpPr>
        <xdr:cNvPr id="18" name="Rectangle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4537075" y="332295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302</xdr:row>
      <xdr:rowOff>209550</xdr:rowOff>
    </xdr:from>
    <xdr:to>
      <xdr:col>1</xdr:col>
      <xdr:colOff>190500</xdr:colOff>
      <xdr:row>303</xdr:row>
      <xdr:rowOff>117475</xdr:rowOff>
    </xdr:to>
    <xdr:sp macro="" textlink="">
      <xdr:nvSpPr>
        <xdr:cNvPr id="19" name="Rectangl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4537075" y="460248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243</xdr:row>
      <xdr:rowOff>209550</xdr:rowOff>
    </xdr:from>
    <xdr:to>
      <xdr:col>1</xdr:col>
      <xdr:colOff>190500</xdr:colOff>
      <xdr:row>244</xdr:row>
      <xdr:rowOff>85725</xdr:rowOff>
    </xdr:to>
    <xdr:sp macro="" textlink="">
      <xdr:nvSpPr>
        <xdr:cNvPr id="20" name="Rectangle 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4537075" y="170053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271</xdr:row>
      <xdr:rowOff>209550</xdr:rowOff>
    </xdr:from>
    <xdr:to>
      <xdr:col>1</xdr:col>
      <xdr:colOff>190500</xdr:colOff>
      <xdr:row>272</xdr:row>
      <xdr:rowOff>85725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4537075" y="30768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269</xdr:row>
      <xdr:rowOff>209550</xdr:rowOff>
    </xdr:from>
    <xdr:to>
      <xdr:col>1</xdr:col>
      <xdr:colOff>190500</xdr:colOff>
      <xdr:row>270</xdr:row>
      <xdr:rowOff>85725</xdr:rowOff>
    </xdr:to>
    <xdr:sp macro="" textlink="">
      <xdr:nvSpPr>
        <xdr:cNvPr id="22" name="Rectangle 2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4537075" y="29784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299</xdr:row>
      <xdr:rowOff>209550</xdr:rowOff>
    </xdr:from>
    <xdr:to>
      <xdr:col>1</xdr:col>
      <xdr:colOff>190500</xdr:colOff>
      <xdr:row>300</xdr:row>
      <xdr:rowOff>85725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4537075" y="445484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294</xdr:row>
      <xdr:rowOff>209550</xdr:rowOff>
    </xdr:from>
    <xdr:to>
      <xdr:col>1</xdr:col>
      <xdr:colOff>190500</xdr:colOff>
      <xdr:row>295</xdr:row>
      <xdr:rowOff>85725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4537075" y="420878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292</xdr:row>
      <xdr:rowOff>209550</xdr:rowOff>
    </xdr:from>
    <xdr:to>
      <xdr:col>1</xdr:col>
      <xdr:colOff>190500</xdr:colOff>
      <xdr:row>293</xdr:row>
      <xdr:rowOff>85725</xdr:rowOff>
    </xdr:to>
    <xdr:sp macro="" textlink="">
      <xdr:nvSpPr>
        <xdr:cNvPr id="25" name="Rectangl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4537075" y="411035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74</xdr:row>
      <xdr:rowOff>209550</xdr:rowOff>
    </xdr:from>
    <xdr:ext cx="190500" cy="368300"/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3270250" y="18608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74</xdr:row>
      <xdr:rowOff>0</xdr:rowOff>
    </xdr:from>
    <xdr:ext cx="190500" cy="368300"/>
    <xdr:sp macro="" textlink="">
      <xdr:nvSpPr>
        <xdr:cNvPr id="29" name="Rectangle 2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Arrowheads="1"/>
        </xdr:cNvSpPr>
      </xdr:nvSpPr>
      <xdr:spPr bwMode="auto">
        <a:xfrm>
          <a:off x="3270250" y="176244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102</xdr:row>
      <xdr:rowOff>209550</xdr:rowOff>
    </xdr:from>
    <xdr:ext cx="190500" cy="368300"/>
    <xdr:sp macro="" textlink="">
      <xdr:nvSpPr>
        <xdr:cNvPr id="30" name="Rectangl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 bwMode="auto">
        <a:xfrm>
          <a:off x="3270250" y="33848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98</xdr:row>
      <xdr:rowOff>209550</xdr:rowOff>
    </xdr:from>
    <xdr:ext cx="190500" cy="368300"/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3270250" y="313880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98</xdr:row>
      <xdr:rowOff>0</xdr:rowOff>
    </xdr:from>
    <xdr:ext cx="190500" cy="368300"/>
    <xdr:sp macro="" textlink="">
      <xdr:nvSpPr>
        <xdr:cNvPr id="32" name="Rectangl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3270250" y="304038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99</xdr:row>
      <xdr:rowOff>209550</xdr:rowOff>
    </xdr:from>
    <xdr:ext cx="190500" cy="368300"/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Arrowheads="1"/>
        </xdr:cNvSpPr>
      </xdr:nvSpPr>
      <xdr:spPr bwMode="auto">
        <a:xfrm>
          <a:off x="3270250" y="318801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98</xdr:row>
      <xdr:rowOff>0</xdr:rowOff>
    </xdr:from>
    <xdr:ext cx="190500" cy="368300"/>
    <xdr:sp macro="" textlink="">
      <xdr:nvSpPr>
        <xdr:cNvPr id="34" name="Rectangl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Arrowheads="1"/>
        </xdr:cNvSpPr>
      </xdr:nvSpPr>
      <xdr:spPr bwMode="auto">
        <a:xfrm>
          <a:off x="3270250" y="30895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315</xdr:row>
      <xdr:rowOff>209550</xdr:rowOff>
    </xdr:from>
    <xdr:ext cx="190500" cy="368300"/>
    <xdr:sp macro="" textlink="">
      <xdr:nvSpPr>
        <xdr:cNvPr id="35" name="Rectangle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0" y="53848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345</xdr:row>
      <xdr:rowOff>209550</xdr:rowOff>
    </xdr:from>
    <xdr:ext cx="190500" cy="368300"/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3270250" y="200850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376</xdr:row>
      <xdr:rowOff>209550</xdr:rowOff>
    </xdr:from>
    <xdr:ext cx="190500" cy="368300"/>
    <xdr:sp macro="" textlink="">
      <xdr:nvSpPr>
        <xdr:cNvPr id="37" name="Rectangle 2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3270250" y="353250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402</xdr:row>
      <xdr:rowOff>209550</xdr:rowOff>
    </xdr:from>
    <xdr:ext cx="190500" cy="368300"/>
    <xdr:sp macro="" textlink="">
      <xdr:nvSpPr>
        <xdr:cNvPr id="38" name="Rectangle 2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3270250" y="481203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414</xdr:row>
      <xdr:rowOff>209550</xdr:rowOff>
    </xdr:from>
    <xdr:ext cx="190500" cy="368300"/>
    <xdr:sp macro="" textlink="">
      <xdr:nvSpPr>
        <xdr:cNvPr id="39" name="Rectangle 2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3270250" y="539940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343</xdr:row>
      <xdr:rowOff>209550</xdr:rowOff>
    </xdr:from>
    <xdr:ext cx="190500" cy="368300"/>
    <xdr:sp macro="" textlink="">
      <xdr:nvSpPr>
        <xdr:cNvPr id="40" name="Rectangle 2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3270250" y="191008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371</xdr:row>
      <xdr:rowOff>209550</xdr:rowOff>
    </xdr:from>
    <xdr:ext cx="190500" cy="368300"/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3270250" y="328644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369</xdr:row>
      <xdr:rowOff>209550</xdr:rowOff>
    </xdr:from>
    <xdr:ext cx="190500" cy="368300"/>
    <xdr:sp macro="" textlink="">
      <xdr:nvSpPr>
        <xdr:cNvPr id="42" name="Rectangle 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3270250" y="318801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399</xdr:row>
      <xdr:rowOff>209550</xdr:rowOff>
    </xdr:from>
    <xdr:ext cx="190500" cy="368300"/>
    <xdr:sp macro="" textlink="">
      <xdr:nvSpPr>
        <xdr:cNvPr id="43" name="Rectangle 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 bwMode="auto">
        <a:xfrm>
          <a:off x="3270250" y="46643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394</xdr:row>
      <xdr:rowOff>209550</xdr:rowOff>
    </xdr:from>
    <xdr:ext cx="190500" cy="368300"/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 bwMode="auto">
        <a:xfrm>
          <a:off x="3270250" y="441833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392</xdr:row>
      <xdr:rowOff>209550</xdr:rowOff>
    </xdr:from>
    <xdr:ext cx="190500" cy="368300"/>
    <xdr:sp macro="" textlink="">
      <xdr:nvSpPr>
        <xdr:cNvPr id="45" name="Rectangle 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 bwMode="auto">
        <a:xfrm>
          <a:off x="3270250" y="431990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372</xdr:row>
      <xdr:rowOff>209550</xdr:rowOff>
    </xdr:from>
    <xdr:ext cx="190500" cy="368300"/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>
          <a:spLocks noChangeArrowheads="1"/>
        </xdr:cNvSpPr>
      </xdr:nvSpPr>
      <xdr:spPr bwMode="auto">
        <a:xfrm>
          <a:off x="3270250" y="333565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370</xdr:row>
      <xdr:rowOff>209550</xdr:rowOff>
    </xdr:from>
    <xdr:ext cx="190500" cy="368300"/>
    <xdr:sp macro="" textlink="">
      <xdr:nvSpPr>
        <xdr:cNvPr id="47" name="Rectangle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>
          <a:spLocks noChangeArrowheads="1"/>
        </xdr:cNvSpPr>
      </xdr:nvSpPr>
      <xdr:spPr bwMode="auto">
        <a:xfrm>
          <a:off x="3270250" y="323723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403</xdr:row>
      <xdr:rowOff>209550</xdr:rowOff>
    </xdr:from>
    <xdr:ext cx="190500" cy="368300"/>
    <xdr:sp macro="" textlink="">
      <xdr:nvSpPr>
        <xdr:cNvPr id="48" name="Rectangle 2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>
          <a:spLocks noChangeArrowheads="1"/>
        </xdr:cNvSpPr>
      </xdr:nvSpPr>
      <xdr:spPr bwMode="auto">
        <a:xfrm>
          <a:off x="3270250" y="48580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398</xdr:row>
      <xdr:rowOff>209550</xdr:rowOff>
    </xdr:from>
    <xdr:ext cx="190500" cy="368300"/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>
          <a:spLocks noChangeArrowheads="1"/>
        </xdr:cNvSpPr>
      </xdr:nvSpPr>
      <xdr:spPr bwMode="auto">
        <a:xfrm>
          <a:off x="3270250" y="461518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396</xdr:row>
      <xdr:rowOff>209550</xdr:rowOff>
    </xdr:from>
    <xdr:ext cx="190500" cy="368300"/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>
          <a:spLocks noChangeArrowheads="1"/>
        </xdr:cNvSpPr>
      </xdr:nvSpPr>
      <xdr:spPr bwMode="auto">
        <a:xfrm>
          <a:off x="3270250" y="451675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399</xdr:row>
      <xdr:rowOff>209550</xdr:rowOff>
    </xdr:from>
    <xdr:ext cx="190500" cy="368300"/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>
          <a:spLocks noChangeArrowheads="1"/>
        </xdr:cNvSpPr>
      </xdr:nvSpPr>
      <xdr:spPr bwMode="auto">
        <a:xfrm>
          <a:off x="3270250" y="46643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397</xdr:row>
      <xdr:rowOff>209550</xdr:rowOff>
    </xdr:from>
    <xdr:ext cx="190500" cy="368300"/>
    <xdr:sp macro="" textlink="">
      <xdr:nvSpPr>
        <xdr:cNvPr id="52" name="Rectangle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>
          <a:spLocks noChangeArrowheads="1"/>
        </xdr:cNvSpPr>
      </xdr:nvSpPr>
      <xdr:spPr bwMode="auto">
        <a:xfrm>
          <a:off x="3270250" y="456596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122</xdr:row>
      <xdr:rowOff>209550</xdr:rowOff>
    </xdr:from>
    <xdr:ext cx="190500" cy="368300"/>
    <xdr:sp macro="" textlink="">
      <xdr:nvSpPr>
        <xdr:cNvPr id="53" name="Rectangle 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>
          <a:spLocks noChangeArrowheads="1"/>
        </xdr:cNvSpPr>
      </xdr:nvSpPr>
      <xdr:spPr bwMode="auto">
        <a:xfrm>
          <a:off x="4206875" y="53501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132</xdr:row>
      <xdr:rowOff>209550</xdr:rowOff>
    </xdr:from>
    <xdr:ext cx="190500" cy="368300"/>
    <xdr:sp macro="" textlink="">
      <xdr:nvSpPr>
        <xdr:cNvPr id="54" name="Rectangle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>
          <a:spLocks noChangeArrowheads="1"/>
        </xdr:cNvSpPr>
      </xdr:nvSpPr>
      <xdr:spPr bwMode="auto">
        <a:xfrm>
          <a:off x="4206875" y="535019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18</xdr:row>
      <xdr:rowOff>209550</xdr:rowOff>
    </xdr:from>
    <xdr:to>
      <xdr:col>0</xdr:col>
      <xdr:colOff>190500</xdr:colOff>
      <xdr:row>18</xdr:row>
      <xdr:rowOff>403225</xdr:rowOff>
    </xdr:to>
    <xdr:sp macro="" textlink="">
      <xdr:nvSpPr>
        <xdr:cNvPr id="55" name="Rectangle 2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84</xdr:row>
      <xdr:rowOff>209550</xdr:rowOff>
    </xdr:from>
    <xdr:to>
      <xdr:col>1</xdr:col>
      <xdr:colOff>190500</xdr:colOff>
      <xdr:row>84</xdr:row>
      <xdr:rowOff>403225</xdr:rowOff>
    </xdr:to>
    <xdr:sp macro="" textlink="">
      <xdr:nvSpPr>
        <xdr:cNvPr id="56" name="Rectangle 2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>
          <a:spLocks noChangeArrowheads="1"/>
        </xdr:cNvSpPr>
      </xdr:nvSpPr>
      <xdr:spPr bwMode="auto">
        <a:xfrm>
          <a:off x="6238875" y="62017275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111</xdr:row>
      <xdr:rowOff>209550</xdr:rowOff>
    </xdr:from>
    <xdr:to>
      <xdr:col>1</xdr:col>
      <xdr:colOff>190500</xdr:colOff>
      <xdr:row>111</xdr:row>
      <xdr:rowOff>403225</xdr:rowOff>
    </xdr:to>
    <xdr:sp macro="" textlink="">
      <xdr:nvSpPr>
        <xdr:cNvPr id="57" name="Rectangle 2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>
          <a:spLocks noChangeArrowheads="1"/>
        </xdr:cNvSpPr>
      </xdr:nvSpPr>
      <xdr:spPr bwMode="auto">
        <a:xfrm>
          <a:off x="6238875" y="8635365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123</xdr:row>
      <xdr:rowOff>209550</xdr:rowOff>
    </xdr:from>
    <xdr:to>
      <xdr:col>1</xdr:col>
      <xdr:colOff>190500</xdr:colOff>
      <xdr:row>123</xdr:row>
      <xdr:rowOff>403225</xdr:rowOff>
    </xdr:to>
    <xdr:sp macro="" textlink="">
      <xdr:nvSpPr>
        <xdr:cNvPr id="58" name="Rectangle 2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>
          <a:spLocks noChangeArrowheads="1"/>
        </xdr:cNvSpPr>
      </xdr:nvSpPr>
      <xdr:spPr bwMode="auto">
        <a:xfrm>
          <a:off x="6238875" y="9664065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190500</xdr:colOff>
      <xdr:row>80</xdr:row>
      <xdr:rowOff>187325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>
          <a:spLocks noChangeArrowheads="1"/>
        </xdr:cNvSpPr>
      </xdr:nvSpPr>
      <xdr:spPr bwMode="auto">
        <a:xfrm>
          <a:off x="6238875" y="58378725"/>
          <a:ext cx="190500" cy="18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77</xdr:row>
      <xdr:rowOff>209550</xdr:rowOff>
    </xdr:from>
    <xdr:to>
      <xdr:col>1</xdr:col>
      <xdr:colOff>190500</xdr:colOff>
      <xdr:row>77</xdr:row>
      <xdr:rowOff>403225</xdr:rowOff>
    </xdr:to>
    <xdr:sp macro="" textlink="">
      <xdr:nvSpPr>
        <xdr:cNvPr id="60" name="Rectangle 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>
          <a:spLocks noChangeArrowheads="1"/>
        </xdr:cNvSpPr>
      </xdr:nvSpPr>
      <xdr:spPr bwMode="auto">
        <a:xfrm>
          <a:off x="6238875" y="56016525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108</xdr:row>
      <xdr:rowOff>209550</xdr:rowOff>
    </xdr:from>
    <xdr:to>
      <xdr:col>1</xdr:col>
      <xdr:colOff>190500</xdr:colOff>
      <xdr:row>108</xdr:row>
      <xdr:rowOff>403225</xdr:rowOff>
    </xdr:to>
    <xdr:sp macro="" textlink="">
      <xdr:nvSpPr>
        <xdr:cNvPr id="61" name="Rectangle 2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>
          <a:spLocks noChangeArrowheads="1"/>
        </xdr:cNvSpPr>
      </xdr:nvSpPr>
      <xdr:spPr bwMode="auto">
        <a:xfrm>
          <a:off x="6238875" y="8378190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103</xdr:row>
      <xdr:rowOff>209550</xdr:rowOff>
    </xdr:from>
    <xdr:to>
      <xdr:col>1</xdr:col>
      <xdr:colOff>190500</xdr:colOff>
      <xdr:row>103</xdr:row>
      <xdr:rowOff>403225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>
          <a:spLocks noChangeArrowheads="1"/>
        </xdr:cNvSpPr>
      </xdr:nvSpPr>
      <xdr:spPr bwMode="auto">
        <a:xfrm>
          <a:off x="6238875" y="7949565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101</xdr:row>
      <xdr:rowOff>209550</xdr:rowOff>
    </xdr:from>
    <xdr:to>
      <xdr:col>1</xdr:col>
      <xdr:colOff>190500</xdr:colOff>
      <xdr:row>101</xdr:row>
      <xdr:rowOff>403225</xdr:rowOff>
    </xdr:to>
    <xdr:sp macro="" textlink="">
      <xdr:nvSpPr>
        <xdr:cNvPr id="63" name="Rectangle 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>
          <a:spLocks noChangeArrowheads="1"/>
        </xdr:cNvSpPr>
      </xdr:nvSpPr>
      <xdr:spPr bwMode="auto">
        <a:xfrm>
          <a:off x="6238875" y="7778115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0</xdr:colOff>
      <xdr:row>80</xdr:row>
      <xdr:rowOff>209550</xdr:rowOff>
    </xdr:from>
    <xdr:ext cx="190500" cy="368300"/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>
          <a:spLocks noChangeArrowheads="1"/>
        </xdr:cNvSpPr>
      </xdr:nvSpPr>
      <xdr:spPr bwMode="auto">
        <a:xfrm>
          <a:off x="6238875" y="5858827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80</xdr:row>
      <xdr:rowOff>0</xdr:rowOff>
    </xdr:from>
    <xdr:ext cx="190500" cy="368300"/>
    <xdr:sp macro="" textlink="">
      <xdr:nvSpPr>
        <xdr:cNvPr id="65" name="Rectangle 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>
          <a:spLocks noChangeArrowheads="1"/>
        </xdr:cNvSpPr>
      </xdr:nvSpPr>
      <xdr:spPr bwMode="auto">
        <a:xfrm>
          <a:off x="6238875" y="583787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112</xdr:row>
      <xdr:rowOff>209550</xdr:rowOff>
    </xdr:from>
    <xdr:ext cx="190500" cy="368300"/>
    <xdr:sp macro="" textlink="">
      <xdr:nvSpPr>
        <xdr:cNvPr id="66" name="Rectangle 2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>
          <a:spLocks noChangeArrowheads="1"/>
        </xdr:cNvSpPr>
      </xdr:nvSpPr>
      <xdr:spPr bwMode="auto">
        <a:xfrm>
          <a:off x="6238875" y="872109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698500</xdr:colOff>
      <xdr:row>107</xdr:row>
      <xdr:rowOff>146050</xdr:rowOff>
    </xdr:from>
    <xdr:ext cx="190500" cy="368300"/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>
          <a:spLocks noChangeArrowheads="1"/>
        </xdr:cNvSpPr>
      </xdr:nvSpPr>
      <xdr:spPr bwMode="auto">
        <a:xfrm>
          <a:off x="6937375" y="828611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105</xdr:row>
      <xdr:rowOff>209550</xdr:rowOff>
    </xdr:from>
    <xdr:ext cx="190500" cy="368300"/>
    <xdr:sp macro="" textlink="">
      <xdr:nvSpPr>
        <xdr:cNvPr id="68" name="Rectangle 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>
          <a:spLocks noChangeArrowheads="1"/>
        </xdr:cNvSpPr>
      </xdr:nvSpPr>
      <xdr:spPr bwMode="auto">
        <a:xfrm>
          <a:off x="6238875" y="812101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108</xdr:row>
      <xdr:rowOff>209550</xdr:rowOff>
    </xdr:from>
    <xdr:ext cx="190500" cy="368300"/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>
          <a:spLocks noChangeArrowheads="1"/>
        </xdr:cNvSpPr>
      </xdr:nvSpPr>
      <xdr:spPr bwMode="auto">
        <a:xfrm>
          <a:off x="6238875" y="837819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106</xdr:row>
      <xdr:rowOff>209550</xdr:rowOff>
    </xdr:from>
    <xdr:ext cx="190500" cy="368300"/>
    <xdr:sp macro="" textlink="">
      <xdr:nvSpPr>
        <xdr:cNvPr id="70" name="Rectangle 2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>
          <a:spLocks noChangeArrowheads="1"/>
        </xdr:cNvSpPr>
      </xdr:nvSpPr>
      <xdr:spPr bwMode="auto">
        <a:xfrm>
          <a:off x="6238875" y="820674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134</xdr:row>
      <xdr:rowOff>209550</xdr:rowOff>
    </xdr:from>
    <xdr:ext cx="190500" cy="368300"/>
    <xdr:sp macro="" textlink="">
      <xdr:nvSpPr>
        <xdr:cNvPr id="71" name="Rectangle 2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>
          <a:spLocks noChangeArrowheads="1"/>
        </xdr:cNvSpPr>
      </xdr:nvSpPr>
      <xdr:spPr bwMode="auto">
        <a:xfrm>
          <a:off x="6238875" y="1054798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144</xdr:row>
      <xdr:rowOff>209550</xdr:rowOff>
    </xdr:from>
    <xdr:ext cx="190500" cy="368300"/>
    <xdr:sp macro="" textlink="">
      <xdr:nvSpPr>
        <xdr:cNvPr id="72" name="Rectangle 2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>
          <a:spLocks noChangeArrowheads="1"/>
        </xdr:cNvSpPr>
      </xdr:nvSpPr>
      <xdr:spPr bwMode="auto">
        <a:xfrm>
          <a:off x="6238875" y="1140523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698500</xdr:colOff>
      <xdr:row>110</xdr:row>
      <xdr:rowOff>146050</xdr:rowOff>
    </xdr:from>
    <xdr:ext cx="190500" cy="368300"/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>
          <a:spLocks noChangeArrowheads="1"/>
        </xdr:cNvSpPr>
      </xdr:nvSpPr>
      <xdr:spPr bwMode="auto">
        <a:xfrm>
          <a:off x="6937375" y="8543290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109</xdr:row>
      <xdr:rowOff>209550</xdr:rowOff>
    </xdr:from>
    <xdr:ext cx="190500" cy="368300"/>
    <xdr:sp macro="" textlink="">
      <xdr:nvSpPr>
        <xdr:cNvPr id="74" name="Rectangle 2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>
          <a:spLocks noChangeArrowheads="1"/>
        </xdr:cNvSpPr>
      </xdr:nvSpPr>
      <xdr:spPr bwMode="auto">
        <a:xfrm>
          <a:off x="6238875" y="846391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146</xdr:row>
      <xdr:rowOff>209550</xdr:rowOff>
    </xdr:from>
    <xdr:ext cx="190500" cy="368300"/>
    <xdr:sp macro="" textlink="">
      <xdr:nvSpPr>
        <xdr:cNvPr id="75" name="Rectangle 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>
          <a:spLocks noChangeArrowheads="1"/>
        </xdr:cNvSpPr>
      </xdr:nvSpPr>
      <xdr:spPr bwMode="auto">
        <a:xfrm>
          <a:off x="6238875" y="1157668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49</xdr:row>
      <xdr:rowOff>209550</xdr:rowOff>
    </xdr:from>
    <xdr:ext cx="190500" cy="993775"/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>
          <a:spLocks noChangeArrowheads="1"/>
        </xdr:cNvSpPr>
      </xdr:nvSpPr>
      <xdr:spPr bwMode="auto">
        <a:xfrm>
          <a:off x="6238875" y="32613600"/>
          <a:ext cx="190500" cy="993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47</xdr:row>
      <xdr:rowOff>209550</xdr:rowOff>
    </xdr:from>
    <xdr:ext cx="190500" cy="1304925"/>
    <xdr:sp macro="" textlink="">
      <xdr:nvSpPr>
        <xdr:cNvPr id="77" name="Rectangle 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>
          <a:spLocks noChangeArrowheads="1"/>
        </xdr:cNvSpPr>
      </xdr:nvSpPr>
      <xdr:spPr bwMode="auto">
        <a:xfrm>
          <a:off x="6238875" y="30899100"/>
          <a:ext cx="1905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0</xdr:colOff>
      <xdr:row>17</xdr:row>
      <xdr:rowOff>209550</xdr:rowOff>
    </xdr:from>
    <xdr:to>
      <xdr:col>0</xdr:col>
      <xdr:colOff>190500</xdr:colOff>
      <xdr:row>17</xdr:row>
      <xdr:rowOff>403225</xdr:rowOff>
    </xdr:to>
    <xdr:sp macro="" textlink="">
      <xdr:nvSpPr>
        <xdr:cNvPr id="78" name="Rectangle 2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>
          <a:spLocks noChangeArrowheads="1"/>
        </xdr:cNvSpPr>
      </xdr:nvSpPr>
      <xdr:spPr bwMode="auto">
        <a:xfrm>
          <a:off x="0" y="1352550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16</xdr:row>
      <xdr:rowOff>695325</xdr:rowOff>
    </xdr:from>
    <xdr:to>
      <xdr:col>0</xdr:col>
      <xdr:colOff>190500</xdr:colOff>
      <xdr:row>17</xdr:row>
      <xdr:rowOff>28575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 bwMode="auto">
        <a:xfrm>
          <a:off x="0" y="13154025"/>
          <a:ext cx="19050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oneCellAnchor>
    <xdr:from>
      <xdr:col>1</xdr:col>
      <xdr:colOff>0</xdr:colOff>
      <xdr:row>123</xdr:row>
      <xdr:rowOff>209550</xdr:rowOff>
    </xdr:from>
    <xdr:ext cx="190500" cy="368300"/>
    <xdr:sp macro="" textlink="">
      <xdr:nvSpPr>
        <xdr:cNvPr id="80" name="Rectangle 2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>
          <a:spLocks noChangeArrowheads="1"/>
        </xdr:cNvSpPr>
      </xdr:nvSpPr>
      <xdr:spPr bwMode="auto">
        <a:xfrm>
          <a:off x="4460875" y="606774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124</xdr:row>
      <xdr:rowOff>209550</xdr:rowOff>
    </xdr:from>
    <xdr:ext cx="190500" cy="193675"/>
    <xdr:sp macro="" textlink="">
      <xdr:nvSpPr>
        <xdr:cNvPr id="81" name="Rectangle 2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>
          <a:spLocks noChangeArrowheads="1"/>
        </xdr:cNvSpPr>
      </xdr:nvSpPr>
      <xdr:spPr bwMode="auto">
        <a:xfrm>
          <a:off x="4460875" y="6116955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124</xdr:row>
      <xdr:rowOff>209550</xdr:rowOff>
    </xdr:from>
    <xdr:ext cx="190500" cy="368300"/>
    <xdr:sp macro="" textlink="">
      <xdr:nvSpPr>
        <xdr:cNvPr id="82" name="Rectangle 2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>
          <a:spLocks noChangeArrowheads="1"/>
        </xdr:cNvSpPr>
      </xdr:nvSpPr>
      <xdr:spPr bwMode="auto">
        <a:xfrm>
          <a:off x="4460875" y="60677425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125</xdr:row>
      <xdr:rowOff>209550</xdr:rowOff>
    </xdr:from>
    <xdr:ext cx="190500" cy="193675"/>
    <xdr:sp macro="" textlink="">
      <xdr:nvSpPr>
        <xdr:cNvPr id="83" name="Rectangle 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 bwMode="auto">
        <a:xfrm>
          <a:off x="4460875" y="61169550"/>
          <a:ext cx="190500" cy="193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</xdr:col>
      <xdr:colOff>0</xdr:colOff>
      <xdr:row>125</xdr:row>
      <xdr:rowOff>209550</xdr:rowOff>
    </xdr:from>
    <xdr:ext cx="190500" cy="368300"/>
    <xdr:sp macro="" textlink="">
      <xdr:nvSpPr>
        <xdr:cNvPr id="84" name="Rectangle 2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>
          <a:spLocks noChangeArrowheads="1"/>
        </xdr:cNvSpPr>
      </xdr:nvSpPr>
      <xdr:spPr bwMode="auto">
        <a:xfrm>
          <a:off x="4460875" y="61169550"/>
          <a:ext cx="19050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opLeftCell="A25" workbookViewId="0">
      <selection activeCell="C47" sqref="C47"/>
    </sheetView>
  </sheetViews>
  <sheetFormatPr defaultRowHeight="12.75" x14ac:dyDescent="0.2"/>
  <cols>
    <col min="1" max="1" width="30.7109375" bestFit="1" customWidth="1"/>
    <col min="2" max="2" width="26.85546875" customWidth="1"/>
    <col min="3" max="3" width="11.140625" bestFit="1" customWidth="1"/>
    <col min="4" max="4" width="6.85546875" customWidth="1"/>
    <col min="5" max="5" width="7.28515625" bestFit="1" customWidth="1"/>
    <col min="8" max="8" width="7.28515625" customWidth="1"/>
    <col min="9" max="9" width="4.5703125" customWidth="1"/>
  </cols>
  <sheetData>
    <row r="1" spans="1:8" x14ac:dyDescent="0.2">
      <c r="A1" t="s">
        <v>0</v>
      </c>
    </row>
    <row r="3" spans="1:8" x14ac:dyDescent="0.2">
      <c r="A3" t="s">
        <v>65</v>
      </c>
      <c r="B3" s="38">
        <f>'data sheet'!B3</f>
        <v>0</v>
      </c>
      <c r="E3" t="s">
        <v>1</v>
      </c>
      <c r="F3" t="e">
        <f>VLOOKUP($B$3,unknowns!$A$1:$C$198,4,FALSE)</f>
        <v>#N/A</v>
      </c>
    </row>
    <row r="4" spans="1:8" x14ac:dyDescent="0.2">
      <c r="B4" s="39"/>
      <c r="C4" s="37">
        <f>'data sheet'!C4</f>
        <v>0</v>
      </c>
    </row>
    <row r="6" spans="1:8" x14ac:dyDescent="0.2">
      <c r="C6" t="s">
        <v>2</v>
      </c>
      <c r="G6" t="s">
        <v>3</v>
      </c>
    </row>
    <row r="8" spans="1:8" x14ac:dyDescent="0.2">
      <c r="A8" s="1" t="s">
        <v>4</v>
      </c>
      <c r="C8" s="36">
        <f>'data sheet'!C8</f>
        <v>0</v>
      </c>
      <c r="D8" s="4" t="s">
        <v>13</v>
      </c>
      <c r="G8" s="36">
        <f>'data sheet'!G8</f>
        <v>0</v>
      </c>
      <c r="H8" s="4" t="s">
        <v>13</v>
      </c>
    </row>
    <row r="9" spans="1:8" x14ac:dyDescent="0.2">
      <c r="A9" s="1"/>
    </row>
    <row r="10" spans="1:8" x14ac:dyDescent="0.2">
      <c r="A10" s="1" t="s">
        <v>5</v>
      </c>
      <c r="C10" s="36">
        <f>'data sheet'!C10</f>
        <v>0</v>
      </c>
      <c r="D10" s="3" t="s">
        <v>13</v>
      </c>
      <c r="G10" s="36">
        <f>'data sheet'!G10</f>
        <v>0</v>
      </c>
      <c r="H10" s="3" t="s">
        <v>13</v>
      </c>
    </row>
    <row r="11" spans="1:8" x14ac:dyDescent="0.2">
      <c r="A11" s="1" t="s">
        <v>6</v>
      </c>
      <c r="C11" s="36">
        <f>'data sheet'!C11</f>
        <v>0</v>
      </c>
      <c r="D11" s="3" t="s">
        <v>13</v>
      </c>
      <c r="G11" s="36">
        <f>'data sheet'!G11</f>
        <v>0</v>
      </c>
      <c r="H11" s="3" t="s">
        <v>13</v>
      </c>
    </row>
    <row r="12" spans="1:8" x14ac:dyDescent="0.2">
      <c r="A12" s="1"/>
    </row>
    <row r="13" spans="1:8" x14ac:dyDescent="0.2">
      <c r="A13" s="1" t="s">
        <v>7</v>
      </c>
      <c r="C13" s="36">
        <f>'data sheet'!C13</f>
        <v>0</v>
      </c>
      <c r="D13" s="3" t="s">
        <v>15</v>
      </c>
      <c r="G13" s="36">
        <f>'data sheet'!G13</f>
        <v>0</v>
      </c>
      <c r="H13" s="3" t="s">
        <v>15</v>
      </c>
    </row>
    <row r="14" spans="1:8" x14ac:dyDescent="0.2">
      <c r="A14" s="1"/>
    </row>
    <row r="15" spans="1:8" ht="25.5" x14ac:dyDescent="0.2">
      <c r="A15" s="1" t="s">
        <v>8</v>
      </c>
      <c r="C15" s="36">
        <f>'data sheet'!C15</f>
        <v>0</v>
      </c>
      <c r="D15" s="5" t="s">
        <v>14</v>
      </c>
      <c r="G15" s="36">
        <f>'data sheet'!G15</f>
        <v>0</v>
      </c>
      <c r="H15" s="5" t="s">
        <v>14</v>
      </c>
    </row>
    <row r="16" spans="1:8" ht="25.5" x14ac:dyDescent="0.2">
      <c r="A16" s="1" t="s">
        <v>9</v>
      </c>
      <c r="C16" s="36">
        <f>'data sheet'!C16</f>
        <v>0</v>
      </c>
      <c r="D16" s="6"/>
      <c r="G16" s="36">
        <f>'data sheet'!G16</f>
        <v>0</v>
      </c>
      <c r="H16" s="6"/>
    </row>
    <row r="17" spans="1:9" x14ac:dyDescent="0.2">
      <c r="A17" s="1"/>
    </row>
    <row r="18" spans="1:9" ht="14.25" x14ac:dyDescent="0.2">
      <c r="A18" s="1" t="s">
        <v>10</v>
      </c>
      <c r="C18" s="36">
        <f>'data sheet'!C18</f>
        <v>0</v>
      </c>
      <c r="D18" s="7" t="s">
        <v>17</v>
      </c>
      <c r="G18" s="36">
        <f>'data sheet'!G18</f>
        <v>0</v>
      </c>
      <c r="H18" s="7" t="s">
        <v>17</v>
      </c>
    </row>
    <row r="19" spans="1:9" x14ac:dyDescent="0.2">
      <c r="A19" s="1"/>
    </row>
    <row r="20" spans="1:9" ht="25.5" x14ac:dyDescent="0.2">
      <c r="A20" s="1" t="s">
        <v>11</v>
      </c>
      <c r="C20" s="36">
        <f>'data sheet'!C20</f>
        <v>0</v>
      </c>
      <c r="D20" s="6" t="s">
        <v>15</v>
      </c>
      <c r="G20" s="36">
        <f>'data sheet'!G20</f>
        <v>0</v>
      </c>
      <c r="H20" s="6" t="s">
        <v>15</v>
      </c>
    </row>
    <row r="23" spans="1:9" x14ac:dyDescent="0.2">
      <c r="A23" t="s">
        <v>12</v>
      </c>
      <c r="C23" s="36" t="str">
        <f>'data sheet'!C23</f>
        <v/>
      </c>
      <c r="D23" s="2" t="s">
        <v>16</v>
      </c>
      <c r="E23" s="15"/>
      <c r="F23" s="15"/>
      <c r="G23" s="36" t="str">
        <f>'data sheet'!G23</f>
        <v/>
      </c>
      <c r="H23" s="2" t="s">
        <v>16</v>
      </c>
      <c r="I23" s="15"/>
    </row>
    <row r="24" spans="1:9" x14ac:dyDescent="0.2">
      <c r="A24" s="14" t="s">
        <v>24</v>
      </c>
      <c r="B24" s="15"/>
      <c r="C24" s="16" t="e">
        <f>'calculation check'!C84</f>
        <v>#VALUE!</v>
      </c>
      <c r="D24" s="16"/>
      <c r="E24" s="16"/>
      <c r="F24" s="16"/>
      <c r="G24" s="16" t="e">
        <f>'calculation check'!G84</f>
        <v>#VALUE!</v>
      </c>
      <c r="H24" s="16"/>
    </row>
    <row r="25" spans="1:9" x14ac:dyDescent="0.2">
      <c r="A25" s="14" t="s">
        <v>25</v>
      </c>
      <c r="B25" s="15"/>
      <c r="C25" s="16" t="e">
        <f>ABS(C24-C23)</f>
        <v>#VALUE!</v>
      </c>
      <c r="D25" s="16"/>
      <c r="E25" s="16"/>
      <c r="F25" s="16"/>
      <c r="G25" s="16" t="e">
        <f>ABS(G24-G23)</f>
        <v>#VALUE!</v>
      </c>
      <c r="H25" s="16"/>
    </row>
    <row r="26" spans="1:9" x14ac:dyDescent="0.2">
      <c r="A26" s="14" t="s">
        <v>26</v>
      </c>
      <c r="B26" s="15"/>
      <c r="C26" s="16" t="e">
        <f>ABS(C25*100/C24)</f>
        <v>#VALUE!</v>
      </c>
      <c r="D26" s="16"/>
      <c r="E26" s="16"/>
      <c r="F26" s="16"/>
      <c r="G26" s="16" t="e">
        <f>ABS(G25*100/G24)</f>
        <v>#VALUE!</v>
      </c>
      <c r="H26" s="16"/>
    </row>
    <row r="28" spans="1:9" x14ac:dyDescent="0.2">
      <c r="A28" t="s">
        <v>48</v>
      </c>
      <c r="C28" s="36">
        <f>'data sheet'!C25</f>
        <v>0</v>
      </c>
      <c r="D28" s="2" t="s">
        <v>16</v>
      </c>
      <c r="E28" s="15" t="str">
        <f>IF(C28=0,"",IF(C31&lt;2,"",IF(C31&gt;4,"X","close")))</f>
        <v/>
      </c>
    </row>
    <row r="29" spans="1:9" x14ac:dyDescent="0.2">
      <c r="A29" s="14" t="s">
        <v>24</v>
      </c>
      <c r="B29" s="15"/>
      <c r="C29" s="16" t="e">
        <f>AVERAGE(C24,G24)</f>
        <v>#VALUE!</v>
      </c>
    </row>
    <row r="30" spans="1:9" x14ac:dyDescent="0.2">
      <c r="A30" s="14" t="s">
        <v>25</v>
      </c>
      <c r="B30" s="15"/>
      <c r="C30" s="16" t="e">
        <f>ABS(C29-C28)</f>
        <v>#VALUE!</v>
      </c>
    </row>
    <row r="31" spans="1:9" x14ac:dyDescent="0.2">
      <c r="A31" s="14" t="s">
        <v>26</v>
      </c>
      <c r="B31" s="15"/>
      <c r="C31" s="16" t="e">
        <f>ABS(C30*100/C29)</f>
        <v>#VALUE!</v>
      </c>
    </row>
    <row r="33" spans="1:7" x14ac:dyDescent="0.2">
      <c r="A33" s="15" t="s">
        <v>50</v>
      </c>
      <c r="B33" s="15" t="s">
        <v>68</v>
      </c>
      <c r="C33" t="e">
        <f>VLOOKUP($B$3,unknowns!$A$4:$C$506,3,FALSE)</f>
        <v>#N/A</v>
      </c>
      <c r="G33" s="48" t="e">
        <f>VLOOKUP($B$3,unknowns!$A$210:$C$410,3,FALSE)</f>
        <v>#N/A</v>
      </c>
    </row>
    <row r="34" spans="1:7" x14ac:dyDescent="0.2">
      <c r="A34" t="s">
        <v>64</v>
      </c>
      <c r="C34" t="e">
        <f>(ABS(C33-C29)/C33)*100</f>
        <v>#N/A</v>
      </c>
      <c r="G34" s="48" t="e">
        <f>(ABS(G33-C29)/G33)*100</f>
        <v>#N/A</v>
      </c>
    </row>
    <row r="36" spans="1:7" x14ac:dyDescent="0.2">
      <c r="A36" t="s">
        <v>70</v>
      </c>
      <c r="C36" t="e">
        <f>C33*1.1</f>
        <v>#N/A</v>
      </c>
    </row>
    <row r="38" spans="1:7" x14ac:dyDescent="0.2">
      <c r="A38" s="34"/>
      <c r="B38" s="34"/>
      <c r="C38" s="35"/>
    </row>
    <row r="40" spans="1:7" x14ac:dyDescent="0.2">
      <c r="A40" t="s">
        <v>49</v>
      </c>
      <c r="C40" t="e">
        <f>IF('calculation check'!C75&lt;2,"35++",C47)</f>
        <v>#VALUE!</v>
      </c>
    </row>
    <row r="46" spans="1:7" x14ac:dyDescent="0.2">
      <c r="A46" s="15" t="s">
        <v>51</v>
      </c>
      <c r="B46" s="15" t="s">
        <v>52</v>
      </c>
      <c r="C46" s="15"/>
    </row>
    <row r="47" spans="1:7" x14ac:dyDescent="0.2">
      <c r="A47" s="15">
        <v>35</v>
      </c>
      <c r="B47" s="15">
        <v>1</v>
      </c>
      <c r="C47" s="15" t="e">
        <f>IF($G34&lt;B47,A47,C48)</f>
        <v>#N/A</v>
      </c>
    </row>
    <row r="48" spans="1:7" x14ac:dyDescent="0.2">
      <c r="A48" s="15">
        <v>34</v>
      </c>
      <c r="B48" s="15">
        <v>2</v>
      </c>
      <c r="C48" s="15" t="e">
        <f>IF($C$34&lt;B48,35,IF($G35&lt;B48,A48,C49))</f>
        <v>#N/A</v>
      </c>
    </row>
    <row r="49" spans="1:3" x14ac:dyDescent="0.2">
      <c r="A49" s="15">
        <v>33</v>
      </c>
      <c r="B49" s="15">
        <v>3</v>
      </c>
      <c r="C49" s="15" t="e">
        <f t="shared" ref="C49:C61" si="0">IF($C$34&lt;B49,35,IF($G36&lt;B49,A49,C50))</f>
        <v>#N/A</v>
      </c>
    </row>
    <row r="50" spans="1:3" x14ac:dyDescent="0.2">
      <c r="A50" s="15">
        <v>32</v>
      </c>
      <c r="B50" s="15">
        <v>4</v>
      </c>
      <c r="C50" s="15" t="e">
        <f t="shared" si="0"/>
        <v>#N/A</v>
      </c>
    </row>
    <row r="51" spans="1:3" x14ac:dyDescent="0.2">
      <c r="A51" s="15">
        <v>31</v>
      </c>
      <c r="B51" s="15">
        <v>5</v>
      </c>
      <c r="C51" s="15" t="e">
        <f t="shared" si="0"/>
        <v>#N/A</v>
      </c>
    </row>
    <row r="52" spans="1:3" x14ac:dyDescent="0.2">
      <c r="A52" s="15">
        <v>30</v>
      </c>
      <c r="B52" s="15">
        <v>6</v>
      </c>
      <c r="C52" s="15" t="e">
        <f t="shared" si="0"/>
        <v>#N/A</v>
      </c>
    </row>
    <row r="53" spans="1:3" x14ac:dyDescent="0.2">
      <c r="A53" s="15">
        <v>29</v>
      </c>
      <c r="B53" s="15">
        <v>7</v>
      </c>
      <c r="C53" s="15" t="e">
        <f t="shared" si="0"/>
        <v>#N/A</v>
      </c>
    </row>
    <row r="54" spans="1:3" x14ac:dyDescent="0.2">
      <c r="A54" s="15">
        <v>28</v>
      </c>
      <c r="B54" s="15">
        <v>8</v>
      </c>
      <c r="C54" s="15" t="e">
        <f t="shared" si="0"/>
        <v>#N/A</v>
      </c>
    </row>
    <row r="55" spans="1:3" x14ac:dyDescent="0.2">
      <c r="A55" s="15">
        <v>27</v>
      </c>
      <c r="B55" s="15">
        <v>9</v>
      </c>
      <c r="C55" s="15" t="e">
        <f t="shared" si="0"/>
        <v>#N/A</v>
      </c>
    </row>
    <row r="56" spans="1:3" x14ac:dyDescent="0.2">
      <c r="A56" s="15">
        <v>26</v>
      </c>
      <c r="B56" s="15">
        <v>10</v>
      </c>
      <c r="C56" s="15" t="e">
        <f t="shared" si="0"/>
        <v>#N/A</v>
      </c>
    </row>
    <row r="57" spans="1:3" x14ac:dyDescent="0.2">
      <c r="A57" s="15">
        <v>25</v>
      </c>
      <c r="B57" s="15">
        <v>11</v>
      </c>
      <c r="C57" s="15" t="e">
        <f t="shared" si="0"/>
        <v>#N/A</v>
      </c>
    </row>
    <row r="58" spans="1:3" x14ac:dyDescent="0.2">
      <c r="A58" s="15">
        <v>24</v>
      </c>
      <c r="B58" s="15">
        <v>12</v>
      </c>
      <c r="C58" s="15" t="e">
        <f t="shared" si="0"/>
        <v>#N/A</v>
      </c>
    </row>
    <row r="59" spans="1:3" x14ac:dyDescent="0.2">
      <c r="A59" s="15">
        <v>23</v>
      </c>
      <c r="B59" s="15">
        <v>13</v>
      </c>
      <c r="C59" s="15" t="e">
        <f t="shared" si="0"/>
        <v>#N/A</v>
      </c>
    </row>
    <row r="60" spans="1:3" x14ac:dyDescent="0.2">
      <c r="A60" s="15">
        <v>22</v>
      </c>
      <c r="B60" s="15">
        <v>14</v>
      </c>
      <c r="C60" s="15" t="e">
        <f t="shared" si="0"/>
        <v>#N/A</v>
      </c>
    </row>
    <row r="61" spans="1:3" x14ac:dyDescent="0.2">
      <c r="A61" s="15">
        <v>21</v>
      </c>
      <c r="B61" s="15">
        <v>15</v>
      </c>
      <c r="C61" s="15" t="e">
        <f t="shared" si="0"/>
        <v>#N/A</v>
      </c>
    </row>
    <row r="62" spans="1:3" x14ac:dyDescent="0.2">
      <c r="A62" s="15">
        <v>21</v>
      </c>
      <c r="B62" s="15"/>
      <c r="C62" s="15"/>
    </row>
    <row r="63" spans="1:3" x14ac:dyDescent="0.2">
      <c r="A63" s="15"/>
      <c r="B63" s="15"/>
      <c r="C63" s="15"/>
    </row>
    <row r="64" spans="1:3" x14ac:dyDescent="0.2">
      <c r="A64" s="15"/>
      <c r="B64" s="15"/>
      <c r="C64" s="15"/>
    </row>
    <row r="65" spans="1:8" x14ac:dyDescent="0.2">
      <c r="A65" s="15"/>
      <c r="B65" s="15"/>
      <c r="C65" s="15"/>
      <c r="D65" s="15"/>
      <c r="E65" s="15"/>
      <c r="F65" s="15"/>
      <c r="G65" s="15"/>
      <c r="H65" s="15"/>
    </row>
    <row r="66" spans="1:8" x14ac:dyDescent="0.2">
      <c r="A66" s="15"/>
      <c r="D66" s="15"/>
      <c r="E66" s="15"/>
      <c r="F66" s="15"/>
      <c r="G66" s="15"/>
      <c r="H66" s="15"/>
    </row>
    <row r="67" spans="1:8" x14ac:dyDescent="0.2">
      <c r="A67" s="15"/>
      <c r="D67" s="15"/>
      <c r="E67" s="15"/>
      <c r="F67" s="15"/>
      <c r="G67" s="15"/>
      <c r="H67" s="15"/>
    </row>
    <row r="68" spans="1:8" x14ac:dyDescent="0.2">
      <c r="A68" s="15"/>
      <c r="D68" s="15"/>
      <c r="E68" s="15"/>
      <c r="F68" s="15"/>
      <c r="G68" s="15"/>
      <c r="H68" s="15"/>
    </row>
    <row r="69" spans="1:8" x14ac:dyDescent="0.2">
      <c r="A69" s="15"/>
      <c r="D69" s="15"/>
      <c r="E69" s="15"/>
      <c r="F69" s="15"/>
      <c r="G69" s="15"/>
      <c r="H69" s="15"/>
    </row>
    <row r="70" spans="1:8" x14ac:dyDescent="0.2">
      <c r="A70" s="15"/>
      <c r="D70" s="15"/>
      <c r="E70" s="15"/>
      <c r="F70" s="15"/>
      <c r="G70" s="15"/>
      <c r="H70" s="15"/>
    </row>
    <row r="71" spans="1:8" x14ac:dyDescent="0.2">
      <c r="A71" s="15"/>
      <c r="D71" s="15"/>
      <c r="E71" s="15"/>
      <c r="F71" s="15"/>
      <c r="G71" s="15"/>
      <c r="H71" s="15"/>
    </row>
    <row r="72" spans="1:8" x14ac:dyDescent="0.2">
      <c r="A72" s="15"/>
      <c r="D72" s="15"/>
      <c r="E72" s="15"/>
      <c r="F72" s="15"/>
      <c r="G72" s="15"/>
      <c r="H72" s="15"/>
    </row>
    <row r="73" spans="1:8" x14ac:dyDescent="0.2">
      <c r="A73" s="15"/>
      <c r="D73" s="15"/>
      <c r="E73" s="15"/>
      <c r="F73" s="15"/>
      <c r="G73" s="15"/>
      <c r="H73" s="15"/>
    </row>
    <row r="74" spans="1:8" x14ac:dyDescent="0.2">
      <c r="A74" s="15"/>
      <c r="D74" s="15"/>
      <c r="E74" s="15"/>
      <c r="F74" s="15"/>
      <c r="G74" s="15"/>
      <c r="H74" s="15"/>
    </row>
    <row r="75" spans="1:8" x14ac:dyDescent="0.2">
      <c r="A75" s="15"/>
      <c r="D75" s="15"/>
      <c r="E75" s="15"/>
      <c r="F75" s="15"/>
      <c r="G75" s="15"/>
      <c r="H75" s="15"/>
    </row>
    <row r="76" spans="1:8" x14ac:dyDescent="0.2">
      <c r="A76" s="15"/>
      <c r="D76" s="15"/>
      <c r="E76" s="15"/>
      <c r="F76" s="15"/>
      <c r="G76" s="15"/>
      <c r="H76" s="15"/>
    </row>
    <row r="77" spans="1:8" x14ac:dyDescent="0.2">
      <c r="A77" s="15"/>
      <c r="D77" s="15"/>
      <c r="E77" s="15"/>
      <c r="F77" s="15"/>
      <c r="G77" s="15"/>
      <c r="H77" s="15"/>
    </row>
    <row r="78" spans="1:8" x14ac:dyDescent="0.2">
      <c r="A78" s="15"/>
      <c r="D78" s="15"/>
      <c r="E78" s="15"/>
      <c r="F78" s="15"/>
      <c r="G78" s="15"/>
      <c r="H78" s="15"/>
    </row>
    <row r="79" spans="1:8" x14ac:dyDescent="0.2">
      <c r="A79" s="15"/>
      <c r="D79" s="15"/>
      <c r="E79" s="15"/>
      <c r="F79" s="15"/>
      <c r="G79" s="15"/>
      <c r="H79" s="15"/>
    </row>
    <row r="80" spans="1:8" x14ac:dyDescent="0.2">
      <c r="A80" s="15"/>
      <c r="D80" s="15"/>
      <c r="E80" s="15"/>
      <c r="F80" s="15"/>
      <c r="G80" s="15"/>
      <c r="H80" s="15"/>
    </row>
    <row r="81" spans="1:8" x14ac:dyDescent="0.2">
      <c r="A81" s="15"/>
      <c r="D81" s="15"/>
      <c r="E81" s="15"/>
      <c r="F81" s="15"/>
      <c r="G81" s="15"/>
      <c r="H81" s="15"/>
    </row>
    <row r="82" spans="1:8" x14ac:dyDescent="0.2">
      <c r="A82" s="15"/>
      <c r="D82" s="15"/>
      <c r="E82" s="15"/>
      <c r="F82" s="15"/>
      <c r="G82" s="15"/>
      <c r="H82" s="15"/>
    </row>
    <row r="83" spans="1:8" x14ac:dyDescent="0.2">
      <c r="A83" s="15"/>
      <c r="D83" s="15"/>
      <c r="E83" s="15"/>
      <c r="F83" s="15"/>
      <c r="G83" s="15"/>
      <c r="H83" s="15"/>
    </row>
    <row r="84" spans="1:8" x14ac:dyDescent="0.2">
      <c r="A84" s="15"/>
      <c r="D84" s="15"/>
      <c r="E84" s="15"/>
      <c r="F84" s="15"/>
      <c r="G84" s="15"/>
      <c r="H84" s="15"/>
    </row>
    <row r="85" spans="1:8" x14ac:dyDescent="0.2">
      <c r="A85" s="15"/>
      <c r="D85" s="15"/>
      <c r="E85" s="15"/>
      <c r="F85" s="15"/>
      <c r="G85" s="15"/>
      <c r="H85" s="15"/>
    </row>
    <row r="86" spans="1:8" x14ac:dyDescent="0.2">
      <c r="A86" s="15"/>
      <c r="B86" s="15"/>
      <c r="C86" s="15"/>
      <c r="D86" s="15"/>
      <c r="E86" s="15"/>
      <c r="F86" s="15"/>
      <c r="G86" s="15"/>
      <c r="H86" s="15"/>
    </row>
    <row r="87" spans="1:8" x14ac:dyDescent="0.2">
      <c r="A87" s="15"/>
      <c r="B87" s="15"/>
      <c r="C87" s="15"/>
      <c r="D87" s="15"/>
      <c r="E87" s="15"/>
      <c r="F87" s="15"/>
      <c r="G87" s="15"/>
      <c r="H87" s="15"/>
    </row>
    <row r="88" spans="1:8" x14ac:dyDescent="0.2">
      <c r="A88" s="15"/>
      <c r="B88" s="15"/>
      <c r="C88" s="15"/>
      <c r="D88" s="15"/>
      <c r="E88" s="15"/>
      <c r="F88" s="15"/>
      <c r="G88" s="15"/>
      <c r="H88" s="15"/>
    </row>
    <row r="89" spans="1:8" x14ac:dyDescent="0.2">
      <c r="A89" s="15"/>
      <c r="B89" s="15"/>
      <c r="C89" s="15"/>
      <c r="D89" s="15"/>
      <c r="E89" s="15"/>
      <c r="F89" s="15"/>
      <c r="G89" s="15"/>
      <c r="H89" s="15"/>
    </row>
    <row r="90" spans="1:8" x14ac:dyDescent="0.2">
      <c r="A90" s="15"/>
      <c r="B90" s="15"/>
      <c r="C90" s="15"/>
      <c r="D90" s="15"/>
      <c r="E90" s="15"/>
      <c r="F90" s="15"/>
      <c r="G90" s="15"/>
      <c r="H90" s="15"/>
    </row>
    <row r="91" spans="1:8" x14ac:dyDescent="0.2">
      <c r="A91" s="15"/>
      <c r="B91" s="15"/>
      <c r="C91" s="15"/>
      <c r="D91" s="15"/>
      <c r="E91" s="15"/>
      <c r="F91" s="15"/>
      <c r="G91" s="15"/>
      <c r="H91" s="15"/>
    </row>
    <row r="92" spans="1:8" x14ac:dyDescent="0.2">
      <c r="A92" s="15"/>
      <c r="B92" s="15"/>
      <c r="C92" s="15"/>
      <c r="D92" s="15"/>
      <c r="E92" s="15"/>
      <c r="F92" s="15"/>
      <c r="G92" s="15"/>
      <c r="H92" s="15"/>
    </row>
    <row r="93" spans="1:8" x14ac:dyDescent="0.2">
      <c r="A93" s="15"/>
      <c r="B93" s="15"/>
      <c r="C93" s="15"/>
      <c r="D93" s="15"/>
      <c r="E93" s="15"/>
      <c r="F93" s="15"/>
      <c r="G93" s="15"/>
      <c r="H93" s="15"/>
    </row>
    <row r="94" spans="1:8" x14ac:dyDescent="0.2">
      <c r="A94" s="15"/>
      <c r="B94" s="15"/>
      <c r="C94" s="15"/>
      <c r="D94" s="15"/>
      <c r="E94" s="15"/>
      <c r="F94" s="15"/>
      <c r="G94" s="15"/>
      <c r="H94" s="15"/>
    </row>
    <row r="95" spans="1:8" x14ac:dyDescent="0.2">
      <c r="A95" s="15"/>
      <c r="B95" s="15"/>
      <c r="C95" s="15"/>
      <c r="D95" s="15"/>
      <c r="E95" s="15"/>
      <c r="F95" s="15"/>
      <c r="G95" s="15"/>
      <c r="H95" s="15"/>
    </row>
    <row r="96" spans="1:8" x14ac:dyDescent="0.2">
      <c r="A96" s="15"/>
      <c r="B96" s="15"/>
      <c r="C96" s="15"/>
      <c r="D96" s="15"/>
      <c r="E96" s="15"/>
      <c r="F96" s="15"/>
      <c r="G96" s="15"/>
      <c r="H96" s="15"/>
    </row>
    <row r="97" spans="1:8" x14ac:dyDescent="0.2">
      <c r="A97" s="15"/>
      <c r="B97" s="15"/>
      <c r="C97" s="15"/>
      <c r="D97" s="15"/>
      <c r="E97" s="15"/>
      <c r="F97" s="15"/>
      <c r="G97" s="15"/>
      <c r="H97" s="15"/>
    </row>
    <row r="98" spans="1:8" x14ac:dyDescent="0.2">
      <c r="A98" s="15"/>
      <c r="B98" s="15"/>
      <c r="C98" s="15"/>
      <c r="D98" s="15"/>
      <c r="E98" s="15"/>
      <c r="F98" s="15"/>
      <c r="G98" s="15"/>
      <c r="H98" s="15"/>
    </row>
    <row r="99" spans="1:8" x14ac:dyDescent="0.2">
      <c r="A99" s="15"/>
      <c r="B99" s="15"/>
      <c r="C99" s="15"/>
      <c r="D99" s="15"/>
      <c r="E99" s="15"/>
      <c r="F99" s="15"/>
      <c r="G99" s="15"/>
      <c r="H99" s="15"/>
    </row>
    <row r="100" spans="1:8" x14ac:dyDescent="0.2">
      <c r="A100" s="15"/>
      <c r="B100" s="15"/>
      <c r="C100" s="15"/>
      <c r="D100" s="15"/>
      <c r="E100" s="15"/>
      <c r="F100" s="15"/>
      <c r="G100" s="15"/>
      <c r="H100" s="15"/>
    </row>
    <row r="101" spans="1:8" x14ac:dyDescent="0.2">
      <c r="A101" s="15"/>
      <c r="B101" s="15"/>
      <c r="C101" s="15"/>
      <c r="D101" s="15"/>
      <c r="E101" s="15"/>
      <c r="F101" s="15"/>
      <c r="G101" s="15"/>
      <c r="H101" s="15"/>
    </row>
    <row r="102" spans="1:8" x14ac:dyDescent="0.2">
      <c r="A102" s="15"/>
      <c r="B102" s="15"/>
      <c r="C102" s="15"/>
      <c r="D102" s="15"/>
      <c r="E102" s="15"/>
      <c r="F102" s="15"/>
      <c r="G102" s="15"/>
      <c r="H102" s="15"/>
    </row>
    <row r="103" spans="1:8" x14ac:dyDescent="0.2">
      <c r="A103" s="15"/>
      <c r="B103" s="15"/>
      <c r="C103" s="15"/>
      <c r="D103" s="15"/>
      <c r="E103" s="15"/>
      <c r="F103" s="15"/>
      <c r="G103" s="15"/>
      <c r="H103" s="15"/>
    </row>
    <row r="104" spans="1:8" x14ac:dyDescent="0.2">
      <c r="A104" s="15"/>
      <c r="B104" s="15"/>
      <c r="C104" s="15"/>
      <c r="D104" s="15"/>
      <c r="E104" s="15"/>
      <c r="F104" s="15"/>
      <c r="G104" s="15"/>
      <c r="H104" s="15"/>
    </row>
    <row r="105" spans="1:8" x14ac:dyDescent="0.2">
      <c r="A105" s="15"/>
      <c r="B105" s="15"/>
      <c r="C105" s="15"/>
      <c r="D105" s="15"/>
      <c r="E105" s="15"/>
      <c r="F105" s="15"/>
      <c r="G105" s="15"/>
      <c r="H105" s="15"/>
    </row>
    <row r="106" spans="1:8" x14ac:dyDescent="0.2">
      <c r="A106" s="15"/>
      <c r="B106" s="15"/>
      <c r="C106" s="15"/>
      <c r="D106" s="15"/>
      <c r="E106" s="15"/>
      <c r="F106" s="15"/>
      <c r="G106" s="15"/>
      <c r="H106" s="15"/>
    </row>
    <row r="107" spans="1:8" x14ac:dyDescent="0.2">
      <c r="A107" s="15"/>
      <c r="B107" s="15"/>
      <c r="C107" s="15"/>
      <c r="D107" s="15"/>
      <c r="E107" s="15"/>
      <c r="F107" s="15"/>
      <c r="G107" s="15"/>
      <c r="H107" s="15"/>
    </row>
    <row r="108" spans="1:8" x14ac:dyDescent="0.2">
      <c r="A108" s="15"/>
      <c r="B108" s="15"/>
      <c r="C108" s="15"/>
      <c r="D108" s="15"/>
      <c r="E108" s="15"/>
      <c r="F108" s="15"/>
      <c r="G108" s="15"/>
      <c r="H108" s="15"/>
    </row>
    <row r="109" spans="1:8" x14ac:dyDescent="0.2">
      <c r="D109" s="15"/>
    </row>
  </sheetData>
  <customSheetViews>
    <customSheetView guid="{115C6F58-41E2-44C7-BF61-547172606B68}" state="hidden" topLeftCell="A3">
      <selection activeCell="B9" sqref="B9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workbookViewId="0">
      <selection activeCell="C32" sqref="C32"/>
    </sheetView>
  </sheetViews>
  <sheetFormatPr defaultRowHeight="12.75" x14ac:dyDescent="0.2"/>
  <cols>
    <col min="1" max="1" width="30.7109375" bestFit="1" customWidth="1"/>
    <col min="2" max="2" width="25.85546875" customWidth="1"/>
    <col min="3" max="3" width="12.5703125" bestFit="1" customWidth="1"/>
    <col min="4" max="4" width="6.85546875" customWidth="1"/>
    <col min="5" max="5" width="10" customWidth="1"/>
    <col min="8" max="8" width="7.28515625" customWidth="1"/>
    <col min="9" max="9" width="4.5703125" customWidth="1"/>
  </cols>
  <sheetData>
    <row r="1" spans="1:9" x14ac:dyDescent="0.2">
      <c r="A1" t="s">
        <v>0</v>
      </c>
    </row>
    <row r="3" spans="1:9" x14ac:dyDescent="0.2">
      <c r="A3" t="s">
        <v>67</v>
      </c>
      <c r="B3" s="44"/>
      <c r="F3" s="41"/>
    </row>
    <row r="4" spans="1:9" x14ac:dyDescent="0.2">
      <c r="C4" s="40"/>
    </row>
    <row r="6" spans="1:9" x14ac:dyDescent="0.2">
      <c r="C6" t="s">
        <v>2</v>
      </c>
      <c r="G6" t="s">
        <v>3</v>
      </c>
    </row>
    <row r="8" spans="1:9" x14ac:dyDescent="0.2">
      <c r="A8" s="1" t="s">
        <v>4</v>
      </c>
      <c r="C8" s="4"/>
      <c r="D8" s="4" t="s">
        <v>13</v>
      </c>
      <c r="G8" s="4"/>
      <c r="H8" s="4" t="s">
        <v>13</v>
      </c>
    </row>
    <row r="9" spans="1:9" x14ac:dyDescent="0.2">
      <c r="A9" s="1"/>
    </row>
    <row r="10" spans="1:9" x14ac:dyDescent="0.2">
      <c r="A10" s="1" t="s">
        <v>5</v>
      </c>
      <c r="C10" s="3"/>
      <c r="D10" s="3" t="s">
        <v>13</v>
      </c>
      <c r="G10" s="3"/>
      <c r="H10" s="3" t="s">
        <v>13</v>
      </c>
    </row>
    <row r="11" spans="1:9" x14ac:dyDescent="0.2">
      <c r="A11" s="1" t="s">
        <v>6</v>
      </c>
      <c r="C11" s="3"/>
      <c r="D11" s="3" t="s">
        <v>13</v>
      </c>
      <c r="G11" s="3"/>
      <c r="H11" s="3" t="s">
        <v>13</v>
      </c>
    </row>
    <row r="12" spans="1:9" x14ac:dyDescent="0.2">
      <c r="A12" s="1"/>
    </row>
    <row r="13" spans="1:9" x14ac:dyDescent="0.2">
      <c r="A13" s="1" t="s">
        <v>7</v>
      </c>
      <c r="C13" s="3"/>
      <c r="D13" s="3" t="s">
        <v>15</v>
      </c>
      <c r="G13" s="3"/>
      <c r="H13" s="3" t="s">
        <v>15</v>
      </c>
    </row>
    <row r="14" spans="1:9" x14ac:dyDescent="0.2">
      <c r="A14" s="1"/>
    </row>
    <row r="15" spans="1:9" ht="25.5" x14ac:dyDescent="0.2">
      <c r="A15" s="1" t="s">
        <v>8</v>
      </c>
      <c r="C15" s="5"/>
      <c r="D15" s="5" t="s">
        <v>14</v>
      </c>
      <c r="G15" s="5"/>
      <c r="H15" s="5" t="s">
        <v>14</v>
      </c>
    </row>
    <row r="16" spans="1:9" ht="25.5" x14ac:dyDescent="0.2">
      <c r="A16" s="1" t="s">
        <v>9</v>
      </c>
      <c r="C16" s="6"/>
      <c r="D16" s="45">
        <v>1</v>
      </c>
      <c r="E16" s="15" t="str">
        <f>IF(C16=1,"",IF(C16=2,"","must be 1 or 2"))</f>
        <v>must be 1 or 2</v>
      </c>
      <c r="G16" s="6"/>
      <c r="H16" s="45"/>
      <c r="I16" s="15" t="str">
        <f>IF(G16=1,"",IF(G16=2,"","must be 1 or 2"))</f>
        <v>must be 1 or 2</v>
      </c>
    </row>
    <row r="17" spans="1:9" x14ac:dyDescent="0.2">
      <c r="A17" s="1"/>
    </row>
    <row r="18" spans="1:9" ht="14.25" x14ac:dyDescent="0.2">
      <c r="A18" s="1" t="s">
        <v>10</v>
      </c>
      <c r="C18" s="3"/>
      <c r="D18" s="7" t="s">
        <v>17</v>
      </c>
      <c r="G18" s="3"/>
      <c r="H18" s="7" t="s">
        <v>17</v>
      </c>
    </row>
    <row r="19" spans="1:9" x14ac:dyDescent="0.2">
      <c r="A19" s="1"/>
    </row>
    <row r="20" spans="1:9" ht="25.5" x14ac:dyDescent="0.2">
      <c r="A20" s="1" t="s">
        <v>11</v>
      </c>
      <c r="C20" s="6"/>
      <c r="D20" s="6" t="s">
        <v>15</v>
      </c>
      <c r="G20" s="6"/>
      <c r="H20" s="6" t="s">
        <v>15</v>
      </c>
    </row>
    <row r="23" spans="1:9" x14ac:dyDescent="0.2">
      <c r="A23" t="s">
        <v>12</v>
      </c>
      <c r="C23" s="62" t="str">
        <f>IF(calculations!C31=0,"",calculations!C31)</f>
        <v/>
      </c>
      <c r="D23" s="2" t="s">
        <v>16</v>
      </c>
      <c r="E23" s="15" t="str">
        <f>IF('data sheet'!C23=0,"",calculations!E31)</f>
        <v/>
      </c>
      <c r="F23" s="15"/>
      <c r="G23" s="62" t="str">
        <f>IF(calculations!G31=0,"",calculations!G31)</f>
        <v/>
      </c>
      <c r="H23" s="2" t="s">
        <v>16</v>
      </c>
      <c r="I23" s="15" t="str">
        <f>IF('data sheet'!G23=0,"",calculations!I31)</f>
        <v/>
      </c>
    </row>
    <row r="25" spans="1:9" x14ac:dyDescent="0.2">
      <c r="A25" t="s">
        <v>48</v>
      </c>
      <c r="C25" s="3"/>
      <c r="D25" s="2" t="s">
        <v>16</v>
      </c>
      <c r="E25" s="15" t="str">
        <f>'data sheet check'!E28</f>
        <v/>
      </c>
    </row>
    <row r="27" spans="1:9" x14ac:dyDescent="0.2">
      <c r="A27" t="s">
        <v>49</v>
      </c>
      <c r="C27" t="str">
        <f>IF(C25=0,"",IF('data sheet check'!C31&lt;3,'data sheet check'!C40,""))</f>
        <v/>
      </c>
    </row>
  </sheetData>
  <sheetProtection selectLockedCells="1"/>
  <customSheetViews>
    <customSheetView guid="{115C6F58-41E2-44C7-BF61-547172606B68}">
      <selection activeCell="B3" sqref="B3"/>
      <pageMargins left="0.75" right="0.75" top="1" bottom="1" header="0.5" footer="0.5"/>
      <pageSetup orientation="landscape" horizontalDpi="4294967292" verticalDpi="300" r:id="rId1"/>
      <headerFooter alignWithMargins="0"/>
    </customSheetView>
  </customSheetViews>
  <phoneticPr fontId="0" type="noConversion"/>
  <pageMargins left="0.75" right="0.75" top="1" bottom="1" header="0.5" footer="0.5"/>
  <pageSetup orientation="landscape" horizontalDpi="4294967292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Y400"/>
  <sheetViews>
    <sheetView workbookViewId="0">
      <selection activeCell="C75" sqref="C75"/>
    </sheetView>
  </sheetViews>
  <sheetFormatPr defaultRowHeight="12.75" x14ac:dyDescent="0.2"/>
  <cols>
    <col min="1" max="1" width="17.28515625" customWidth="1"/>
    <col min="4" max="4" width="10.42578125" customWidth="1"/>
    <col min="5" max="5" width="3.140625" customWidth="1"/>
    <col min="9" max="9" width="9.7109375" customWidth="1"/>
  </cols>
  <sheetData>
    <row r="3" spans="1:9" x14ac:dyDescent="0.2">
      <c r="C3" t="s">
        <v>2</v>
      </c>
      <c r="G3" t="s">
        <v>3</v>
      </c>
    </row>
    <row r="4" spans="1:9" x14ac:dyDescent="0.2">
      <c r="A4" s="1" t="s">
        <v>4</v>
      </c>
      <c r="C4" s="9">
        <f>'data sheet'!C8</f>
        <v>0</v>
      </c>
      <c r="D4" t="s">
        <v>13</v>
      </c>
      <c r="G4" s="9">
        <f>'data sheet'!G8</f>
        <v>0</v>
      </c>
      <c r="H4" t="s">
        <v>13</v>
      </c>
    </row>
    <row r="5" spans="1:9" x14ac:dyDescent="0.2">
      <c r="A5" s="1"/>
    </row>
    <row r="6" spans="1:9" ht="25.5" x14ac:dyDescent="0.2">
      <c r="A6" s="1" t="s">
        <v>5</v>
      </c>
      <c r="C6" s="10">
        <f>'data sheet'!C10</f>
        <v>0</v>
      </c>
      <c r="D6" t="s">
        <v>13</v>
      </c>
      <c r="G6" s="10">
        <f>'data sheet'!G10</f>
        <v>0</v>
      </c>
      <c r="H6" t="s">
        <v>13</v>
      </c>
    </row>
    <row r="7" spans="1:9" ht="25.5" x14ac:dyDescent="0.2">
      <c r="A7" s="1" t="s">
        <v>6</v>
      </c>
      <c r="C7" s="10">
        <f>'data sheet'!C11</f>
        <v>0</v>
      </c>
      <c r="D7" t="s">
        <v>13</v>
      </c>
      <c r="G7" s="10">
        <f>'data sheet'!G11</f>
        <v>0</v>
      </c>
      <c r="H7" t="s">
        <v>13</v>
      </c>
    </row>
    <row r="8" spans="1:9" ht="25.5" x14ac:dyDescent="0.2">
      <c r="A8" s="1" t="s">
        <v>18</v>
      </c>
      <c r="C8" s="3">
        <f>calculations!C8</f>
        <v>0</v>
      </c>
      <c r="D8" s="2" t="s">
        <v>13</v>
      </c>
      <c r="E8" s="15" t="str">
        <f>IF(C8=0,"",IF(C11&lt;2,"",IF(C11&gt;4,"X","close")))</f>
        <v/>
      </c>
      <c r="F8" s="15"/>
      <c r="G8" s="3">
        <f>calculations!G8</f>
        <v>0</v>
      </c>
      <c r="H8" s="2" t="s">
        <v>13</v>
      </c>
      <c r="I8" s="15" t="str">
        <f>IF(G8=0,"",IF(G11&lt;2,"",IF(G11&gt;4,"X","close")))</f>
        <v/>
      </c>
    </row>
    <row r="9" spans="1:9" x14ac:dyDescent="0.2">
      <c r="A9" s="14" t="s">
        <v>24</v>
      </c>
      <c r="B9" s="15"/>
      <c r="C9" s="16">
        <f>C6-C7</f>
        <v>0</v>
      </c>
      <c r="D9" s="16"/>
      <c r="E9" s="16"/>
      <c r="F9" s="16"/>
      <c r="G9" s="16">
        <f>G6-G7</f>
        <v>0</v>
      </c>
      <c r="H9" s="16"/>
    </row>
    <row r="10" spans="1:9" ht="25.5" x14ac:dyDescent="0.2">
      <c r="A10" s="14" t="s">
        <v>25</v>
      </c>
      <c r="B10" s="15"/>
      <c r="C10" s="16">
        <f>ABS(C9-C8)</f>
        <v>0</v>
      </c>
      <c r="D10" s="16"/>
      <c r="E10" s="16"/>
      <c r="F10" s="16"/>
      <c r="G10" s="16">
        <f>ABS(G9-G8)</f>
        <v>0</v>
      </c>
      <c r="H10" s="16"/>
    </row>
    <row r="11" spans="1:9" x14ac:dyDescent="0.2">
      <c r="A11" s="14" t="s">
        <v>26</v>
      </c>
      <c r="B11" s="15"/>
      <c r="C11" s="16" t="e">
        <f>ABS(C10*100/C9)</f>
        <v>#DIV/0!</v>
      </c>
      <c r="D11" s="16"/>
      <c r="E11" s="16"/>
      <c r="F11" s="16"/>
      <c r="G11" s="16" t="e">
        <f>ABS(G10*100/G9)</f>
        <v>#DIV/0!</v>
      </c>
      <c r="H11" s="16"/>
    </row>
    <row r="12" spans="1:9" x14ac:dyDescent="0.2">
      <c r="A12" s="1" t="s">
        <v>20</v>
      </c>
      <c r="C12" s="3">
        <f>calculations!C9</f>
        <v>0</v>
      </c>
      <c r="D12" s="2" t="s">
        <v>21</v>
      </c>
      <c r="E12" s="15" t="str">
        <f>IF(C12=0,"",IF(C15&lt;2,"",IF(C15&gt;4,"X","close")))</f>
        <v/>
      </c>
      <c r="G12" s="3">
        <f>calculations!G9</f>
        <v>0</v>
      </c>
      <c r="H12" s="2" t="s">
        <v>21</v>
      </c>
      <c r="I12" s="15" t="str">
        <f>IF(G12=0,"",IF(G15&lt;2,"",IF(G15&gt;4,"X","close")))</f>
        <v/>
      </c>
    </row>
    <row r="13" spans="1:9" x14ac:dyDescent="0.2">
      <c r="A13" s="14" t="s">
        <v>24</v>
      </c>
      <c r="B13" s="15"/>
      <c r="C13" s="16">
        <v>1</v>
      </c>
      <c r="D13" s="16"/>
      <c r="E13" s="16"/>
      <c r="F13" s="16"/>
      <c r="G13" s="16">
        <v>1</v>
      </c>
      <c r="H13" s="17"/>
      <c r="I13" s="15"/>
    </row>
    <row r="14" spans="1:9" ht="25.5" x14ac:dyDescent="0.2">
      <c r="A14" s="14" t="s">
        <v>25</v>
      </c>
      <c r="B14" s="15"/>
      <c r="C14" s="16">
        <f>ABS(C13-C12)</f>
        <v>1</v>
      </c>
      <c r="D14" s="16"/>
      <c r="E14" s="16"/>
      <c r="F14" s="16"/>
      <c r="G14" s="16">
        <f>ABS(G13-G12)</f>
        <v>1</v>
      </c>
      <c r="H14" s="17"/>
      <c r="I14" s="15"/>
    </row>
    <row r="15" spans="1:9" x14ac:dyDescent="0.2">
      <c r="A15" s="14" t="s">
        <v>26</v>
      </c>
      <c r="B15" s="15"/>
      <c r="C15" s="16">
        <f>ABS(C14*100/C13)</f>
        <v>100</v>
      </c>
      <c r="D15" s="16"/>
      <c r="E15" s="16"/>
      <c r="F15" s="16"/>
      <c r="G15" s="16">
        <f>ABS(G14*100/G13)</f>
        <v>100</v>
      </c>
      <c r="H15" s="17"/>
      <c r="I15" s="15"/>
    </row>
    <row r="16" spans="1:9" x14ac:dyDescent="0.2">
      <c r="A16" s="1"/>
      <c r="I16" s="15"/>
    </row>
    <row r="17" spans="1:10" ht="25.5" x14ac:dyDescent="0.2">
      <c r="A17" s="1" t="s">
        <v>19</v>
      </c>
      <c r="C17" s="3">
        <f>calculations!C11</f>
        <v>0</v>
      </c>
      <c r="D17" s="18" t="s">
        <v>22</v>
      </c>
      <c r="E17" s="15" t="str">
        <f>IF(C17=0,"",IF(C20&lt;2,"",IF(C20&gt;4,"X","close")))</f>
        <v/>
      </c>
      <c r="G17" s="3">
        <f>calculations!G11</f>
        <v>0</v>
      </c>
      <c r="H17" s="18" t="s">
        <v>22</v>
      </c>
      <c r="I17" s="15" t="str">
        <f>IF(G17=0,"",IF(G20&lt;2,"",IF(G20&gt;4,"X","close")))</f>
        <v/>
      </c>
    </row>
    <row r="18" spans="1:10" x14ac:dyDescent="0.2">
      <c r="A18" s="14" t="s">
        <v>24</v>
      </c>
      <c r="B18" s="15"/>
      <c r="C18" s="16" t="e">
        <f>C9*0.001/C12</f>
        <v>#DIV/0!</v>
      </c>
      <c r="D18" s="16"/>
      <c r="E18" s="16"/>
      <c r="F18" s="16"/>
      <c r="G18" s="16" t="e">
        <f>G9*0.001/G12</f>
        <v>#DIV/0!</v>
      </c>
      <c r="H18" s="17"/>
    </row>
    <row r="19" spans="1:10" ht="25.5" x14ac:dyDescent="0.2">
      <c r="A19" s="14" t="s">
        <v>25</v>
      </c>
      <c r="B19" s="15"/>
      <c r="C19" s="16" t="e">
        <f>ABS(C18-C17)</f>
        <v>#DIV/0!</v>
      </c>
      <c r="D19" s="16"/>
      <c r="E19" s="16"/>
      <c r="F19" s="16"/>
      <c r="G19" s="16" t="e">
        <f>ABS(G18-G17)</f>
        <v>#DIV/0!</v>
      </c>
      <c r="H19" s="17"/>
    </row>
    <row r="20" spans="1:10" x14ac:dyDescent="0.2">
      <c r="A20" s="14" t="s">
        <v>26</v>
      </c>
      <c r="B20" s="15"/>
      <c r="C20" s="16" t="e">
        <f>ABS(C19*100/C18)</f>
        <v>#DIV/0!</v>
      </c>
      <c r="D20" s="16"/>
      <c r="E20" s="16"/>
      <c r="F20" s="16"/>
      <c r="G20" s="16" t="e">
        <f>ABS(G19*100/G18)</f>
        <v>#DIV/0!</v>
      </c>
      <c r="H20" s="17"/>
    </row>
    <row r="21" spans="1:10" x14ac:dyDescent="0.2">
      <c r="A21" s="1"/>
    </row>
    <row r="22" spans="1:10" ht="25.5" x14ac:dyDescent="0.2">
      <c r="A22" s="1" t="s">
        <v>7</v>
      </c>
      <c r="C22" s="10">
        <f>'data sheet'!C13</f>
        <v>0</v>
      </c>
      <c r="D22" t="s">
        <v>15</v>
      </c>
      <c r="G22" s="10">
        <f>'data sheet'!G13</f>
        <v>0</v>
      </c>
      <c r="H22" t="s">
        <v>15</v>
      </c>
    </row>
    <row r="23" spans="1:10" x14ac:dyDescent="0.2">
      <c r="A23" s="1"/>
    </row>
    <row r="24" spans="1:10" ht="38.25" x14ac:dyDescent="0.2">
      <c r="A24" s="1" t="s">
        <v>8</v>
      </c>
      <c r="C24" s="11">
        <f>'data sheet'!C15</f>
        <v>0</v>
      </c>
      <c r="D24" t="s">
        <v>14</v>
      </c>
      <c r="G24" s="11">
        <f>'data sheet'!G15</f>
        <v>0</v>
      </c>
      <c r="H24" t="s">
        <v>14</v>
      </c>
    </row>
    <row r="25" spans="1:10" ht="51" x14ac:dyDescent="0.2">
      <c r="A25" s="1" t="s">
        <v>9</v>
      </c>
      <c r="C25" s="12">
        <f>'data sheet'!C16</f>
        <v>0</v>
      </c>
      <c r="G25" s="12">
        <f>'data sheet'!G16</f>
        <v>0</v>
      </c>
    </row>
    <row r="26" spans="1:10" ht="25.5" x14ac:dyDescent="0.2">
      <c r="A26" s="1" t="s">
        <v>23</v>
      </c>
      <c r="C26" s="3">
        <f>calculations!C17</f>
        <v>0</v>
      </c>
      <c r="D26" s="2" t="s">
        <v>15</v>
      </c>
      <c r="E26" s="15" t="str">
        <f>IF(C26=0,"",IF(C29&lt;2,"",IF(C29&gt;4,"X","close")))</f>
        <v/>
      </c>
      <c r="F26" t="str">
        <f>IF(C25=0,"",IF(C25=1,IF(C22&gt;C26,"","xx"),IF(C25=2,IF(C22&lt;C26,"","xx"))))</f>
        <v/>
      </c>
      <c r="G26" s="3">
        <f>calculations!G17</f>
        <v>0</v>
      </c>
      <c r="H26" s="2" t="s">
        <v>15</v>
      </c>
      <c r="I26" s="15" t="str">
        <f>IF(G26=0,"",IF(G29&lt;2,"",IF(G29&gt;4,"X","close")))</f>
        <v/>
      </c>
      <c r="J26" t="str">
        <f>IF(G25=0,"",IF(G25=1,IF(G22&gt;G26,"","xx"),IF(G25=2,IF(G22&lt;G26,"","xx"))))</f>
        <v/>
      </c>
    </row>
    <row r="27" spans="1:10" x14ac:dyDescent="0.2">
      <c r="A27" s="14" t="s">
        <v>24</v>
      </c>
      <c r="B27" s="15"/>
      <c r="C27" s="16" t="str">
        <f>IF(C25=1,C22-(C24*10/13.6),IF(C25=2,C22+(C24*10/13.6),"check data entry C16"))</f>
        <v>check data entry C16</v>
      </c>
      <c r="D27" s="16"/>
      <c r="E27" s="16"/>
      <c r="F27" s="16"/>
      <c r="G27" s="16" t="str">
        <f>IF(G25=1,G22-(G24*10/13.6),IF(G25=2,G22+(G24*10/13.6),"check data entry C16"))</f>
        <v>check data entry C16</v>
      </c>
    </row>
    <row r="28" spans="1:10" ht="25.5" x14ac:dyDescent="0.2">
      <c r="A28" s="14" t="s">
        <v>25</v>
      </c>
      <c r="B28" s="15"/>
      <c r="C28" s="16" t="e">
        <f>ABS(C27-C26)</f>
        <v>#VALUE!</v>
      </c>
      <c r="D28" s="16"/>
      <c r="E28" s="16"/>
      <c r="F28" s="16"/>
      <c r="G28" s="16" t="e">
        <f>ABS(G27-G26)</f>
        <v>#VALUE!</v>
      </c>
    </row>
    <row r="29" spans="1:10" x14ac:dyDescent="0.2">
      <c r="A29" s="14" t="s">
        <v>26</v>
      </c>
      <c r="B29" s="15"/>
      <c r="C29" s="16" t="e">
        <f>ABS(C28*100/C27)</f>
        <v>#VALUE!</v>
      </c>
      <c r="D29" s="16"/>
      <c r="E29" s="16"/>
      <c r="F29" s="16"/>
      <c r="G29" s="16" t="e">
        <f>ABS(G28*100/G27)</f>
        <v>#VALUE!</v>
      </c>
    </row>
    <row r="30" spans="1:10" x14ac:dyDescent="0.2">
      <c r="A30" s="1"/>
    </row>
    <row r="31" spans="1:10" ht="25.5" x14ac:dyDescent="0.2">
      <c r="A31" s="1" t="s">
        <v>10</v>
      </c>
      <c r="C31" s="10">
        <f>'data sheet'!C18</f>
        <v>0</v>
      </c>
      <c r="D31" s="8" t="s">
        <v>17</v>
      </c>
      <c r="G31" s="10">
        <f>'data sheet'!G18</f>
        <v>0</v>
      </c>
      <c r="H31" s="8" t="s">
        <v>17</v>
      </c>
    </row>
    <row r="32" spans="1:10" ht="25.5" x14ac:dyDescent="0.2">
      <c r="A32" s="1" t="s">
        <v>10</v>
      </c>
      <c r="C32" s="3">
        <f>calculations!C20</f>
        <v>0</v>
      </c>
      <c r="D32" s="21" t="s">
        <v>27</v>
      </c>
      <c r="E32" s="15" t="str">
        <f>IF(C32=0,"",IF(C35&lt;2,"",IF(C35&gt;4,"X","close")))</f>
        <v/>
      </c>
      <c r="G32" s="3">
        <f>calculations!G20</f>
        <v>0</v>
      </c>
      <c r="H32" s="21" t="s">
        <v>27</v>
      </c>
      <c r="I32" s="15" t="str">
        <f>IF(G32=0,"",IF(G35&lt;2,"",IF(G35&gt;4,"X","close")))</f>
        <v/>
      </c>
    </row>
    <row r="33" spans="1:9" ht="14.25" x14ac:dyDescent="0.2">
      <c r="A33" s="14" t="s">
        <v>24</v>
      </c>
      <c r="B33" s="15"/>
      <c r="C33" s="16">
        <f>C31+273.16</f>
        <v>273.16000000000003</v>
      </c>
      <c r="D33" s="16"/>
      <c r="E33" s="16"/>
      <c r="F33" s="16"/>
      <c r="G33" s="16">
        <f>G31+273.16</f>
        <v>273.16000000000003</v>
      </c>
      <c r="H33" s="8"/>
    </row>
    <row r="34" spans="1:9" ht="25.5" x14ac:dyDescent="0.2">
      <c r="A34" s="14" t="s">
        <v>25</v>
      </c>
      <c r="B34" s="15"/>
      <c r="C34" s="16">
        <f>ABS(C33-C32)</f>
        <v>273.16000000000003</v>
      </c>
      <c r="D34" s="16"/>
      <c r="E34" s="16"/>
      <c r="F34" s="16"/>
      <c r="G34" s="16">
        <f>ABS(G33-G32)</f>
        <v>273.16000000000003</v>
      </c>
      <c r="H34" s="8"/>
    </row>
    <row r="35" spans="1:9" ht="14.25" x14ac:dyDescent="0.2">
      <c r="A35" s="14" t="s">
        <v>26</v>
      </c>
      <c r="B35" s="15"/>
      <c r="C35" s="16">
        <f>ABS(C34*100/C33)</f>
        <v>100</v>
      </c>
      <c r="D35" s="16"/>
      <c r="E35" s="16"/>
      <c r="F35" s="16"/>
      <c r="G35" s="16">
        <f>ABS(G34*100/G33)</f>
        <v>100</v>
      </c>
      <c r="H35" s="8"/>
    </row>
    <row r="36" spans="1:9" x14ac:dyDescent="0.2">
      <c r="A36" s="1"/>
    </row>
    <row r="37" spans="1:9" ht="38.25" x14ac:dyDescent="0.2">
      <c r="A37" s="1" t="s">
        <v>11</v>
      </c>
      <c r="C37" s="32">
        <f>'data sheet'!C20</f>
        <v>0</v>
      </c>
      <c r="D37" s="22" t="s">
        <v>15</v>
      </c>
      <c r="E37" s="22"/>
      <c r="F37" s="22"/>
      <c r="G37" s="32">
        <f>'data sheet'!G20</f>
        <v>0</v>
      </c>
      <c r="H37" s="22" t="s">
        <v>15</v>
      </c>
    </row>
    <row r="39" spans="1:9" ht="15.75" x14ac:dyDescent="0.3">
      <c r="A39" t="s">
        <v>55</v>
      </c>
      <c r="C39" s="3">
        <f>calculations!C24</f>
        <v>0</v>
      </c>
      <c r="D39" s="18" t="s">
        <v>15</v>
      </c>
      <c r="E39" s="15" t="str">
        <f>IF(C39=0,"",IF(C42&lt;2,"",IF(C42&gt;4,"X","close")))</f>
        <v/>
      </c>
      <c r="G39" s="3">
        <f>calculations!G24</f>
        <v>0</v>
      </c>
      <c r="H39" s="18" t="s">
        <v>15</v>
      </c>
      <c r="I39" s="15" t="str">
        <f>IF(G39=0,"",IF(G42&lt;2,"",IF(G42&gt;4,"X","close")))</f>
        <v/>
      </c>
    </row>
    <row r="40" spans="1:9" x14ac:dyDescent="0.2">
      <c r="A40" s="14" t="s">
        <v>24</v>
      </c>
      <c r="B40" s="15"/>
      <c r="C40" s="16" t="e">
        <f>C27-C37</f>
        <v>#VALUE!</v>
      </c>
      <c r="D40" s="16"/>
      <c r="E40" s="16"/>
      <c r="F40" s="16"/>
      <c r="G40" s="16" t="e">
        <f>G27-G37</f>
        <v>#VALUE!</v>
      </c>
    </row>
    <row r="41" spans="1:9" ht="25.5" x14ac:dyDescent="0.2">
      <c r="A41" s="14" t="s">
        <v>25</v>
      </c>
      <c r="B41" s="15"/>
      <c r="C41" s="16" t="e">
        <f>ABS(C40-C39)</f>
        <v>#VALUE!</v>
      </c>
      <c r="D41" s="16"/>
      <c r="E41" s="16"/>
      <c r="F41" s="16"/>
      <c r="G41" s="16" t="e">
        <f>ABS(G40-G39)</f>
        <v>#VALUE!</v>
      </c>
    </row>
    <row r="42" spans="1:9" x14ac:dyDescent="0.2">
      <c r="A42" s="14" t="s">
        <v>26</v>
      </c>
      <c r="B42" s="15"/>
      <c r="C42" s="16" t="e">
        <f>ABS(C41*100/C40)</f>
        <v>#VALUE!</v>
      </c>
      <c r="D42" s="16"/>
      <c r="E42" s="16"/>
      <c r="F42" s="16"/>
      <c r="G42" s="16" t="e">
        <f>ABS(G41*100/G40)</f>
        <v>#VALUE!</v>
      </c>
    </row>
    <row r="44" spans="1:9" x14ac:dyDescent="0.2">
      <c r="A44" t="s">
        <v>28</v>
      </c>
      <c r="C44" s="3">
        <f>calculations!C25</f>
        <v>0</v>
      </c>
      <c r="D44" s="18" t="s">
        <v>29</v>
      </c>
      <c r="E44" s="15" t="str">
        <f>IF(C44=0,"",IF(C47&lt;2,"",IF(C47&gt;4,"X","close")))</f>
        <v/>
      </c>
      <c r="F44" s="22"/>
    </row>
    <row r="45" spans="1:9" x14ac:dyDescent="0.2">
      <c r="A45" s="14" t="s">
        <v>24</v>
      </c>
      <c r="B45" s="15"/>
      <c r="C45" s="16">
        <f>0.0821*760</f>
        <v>62.396000000000008</v>
      </c>
    </row>
    <row r="46" spans="1:9" ht="25.5" x14ac:dyDescent="0.2">
      <c r="A46" s="14" t="s">
        <v>25</v>
      </c>
      <c r="B46" s="15"/>
      <c r="C46" s="16">
        <f>ABS(C45-C44)</f>
        <v>62.396000000000008</v>
      </c>
    </row>
    <row r="47" spans="1:9" x14ac:dyDescent="0.2">
      <c r="A47" s="14" t="s">
        <v>26</v>
      </c>
      <c r="B47" s="15"/>
      <c r="C47" s="16">
        <f>C46*100/C45</f>
        <v>100</v>
      </c>
    </row>
    <row r="49" spans="1:13" ht="15.75" x14ac:dyDescent="0.3">
      <c r="A49" t="s">
        <v>30</v>
      </c>
      <c r="C49" s="3">
        <f>calculations!C26</f>
        <v>0</v>
      </c>
      <c r="D49" s="18" t="s">
        <v>31</v>
      </c>
      <c r="E49" s="15" t="str">
        <f>IF(C49=0,"",IF(C52&lt;2,"",IF(C52&gt;4,"X","close")))</f>
        <v/>
      </c>
      <c r="G49" s="3">
        <f>calculations!G26</f>
        <v>0</v>
      </c>
      <c r="H49" s="18" t="s">
        <v>31</v>
      </c>
      <c r="I49" s="15" t="str">
        <f>IF(G49=0,"",IF(G52&lt;2,"",IF(G52&gt;4,"X","close")))</f>
        <v/>
      </c>
    </row>
    <row r="50" spans="1:13" x14ac:dyDescent="0.2">
      <c r="A50" s="14" t="s">
        <v>24</v>
      </c>
      <c r="B50" s="15"/>
      <c r="C50" s="33" t="e">
        <f>C40*C18/(C33*$C$45)</f>
        <v>#VALUE!</v>
      </c>
      <c r="D50" s="16"/>
      <c r="E50" s="16"/>
      <c r="F50" s="16"/>
      <c r="G50" s="33" t="e">
        <f>G40*G18/(G33*$C$45)</f>
        <v>#VALUE!</v>
      </c>
    </row>
    <row r="51" spans="1:13" ht="25.5" x14ac:dyDescent="0.2">
      <c r="A51" s="14" t="s">
        <v>25</v>
      </c>
      <c r="B51" s="15"/>
      <c r="C51" s="16" t="e">
        <f>ABS(C50-C49)</f>
        <v>#VALUE!</v>
      </c>
      <c r="D51" s="16"/>
      <c r="E51" s="16"/>
      <c r="F51" s="16"/>
      <c r="G51" s="16" t="e">
        <f>ABS(G50-G49)</f>
        <v>#VALUE!</v>
      </c>
    </row>
    <row r="52" spans="1:13" x14ac:dyDescent="0.2">
      <c r="A52" s="14" t="s">
        <v>26</v>
      </c>
      <c r="B52" s="15"/>
      <c r="C52" s="16" t="e">
        <f>ABS(C51*100/C50)</f>
        <v>#VALUE!</v>
      </c>
      <c r="D52" s="16"/>
      <c r="E52" s="16"/>
      <c r="F52" s="16"/>
      <c r="G52" s="16" t="e">
        <f>ABS(G51*100/G50)</f>
        <v>#VALUE!</v>
      </c>
    </row>
    <row r="54" spans="1:13" x14ac:dyDescent="0.2">
      <c r="A54" t="s">
        <v>32</v>
      </c>
      <c r="C54" s="3">
        <f>calculations!C28</f>
        <v>0</v>
      </c>
      <c r="D54" s="2" t="s">
        <v>31</v>
      </c>
      <c r="E54" s="15" t="str">
        <f>IF(C54=0,"",IF(C373&lt;2,"",IF(C80&lt;2,"",IF(C373&gt;4,"X","close"))))</f>
        <v/>
      </c>
      <c r="G54" s="3">
        <f>calculations!G28</f>
        <v>0</v>
      </c>
      <c r="H54" s="2" t="s">
        <v>31</v>
      </c>
      <c r="I54" s="15" t="str">
        <f>IF(G54=0,"",IF(G373&lt;2,"",IF(G80&lt;2,"",IF(G373&gt;4,"X","close"))))</f>
        <v/>
      </c>
    </row>
    <row r="56" spans="1:13" x14ac:dyDescent="0.2">
      <c r="A56" s="27" t="s">
        <v>33</v>
      </c>
    </row>
    <row r="57" spans="1:13" x14ac:dyDescent="0.2">
      <c r="A57" s="25" t="s">
        <v>39</v>
      </c>
      <c r="E57" s="15"/>
    </row>
    <row r="58" spans="1:13" x14ac:dyDescent="0.2">
      <c r="A58" s="27" t="s">
        <v>35</v>
      </c>
      <c r="B58" s="27"/>
      <c r="C58" s="27"/>
      <c r="D58" s="27"/>
      <c r="E58" s="27"/>
      <c r="F58" s="27"/>
      <c r="G58" s="27"/>
      <c r="H58" s="27"/>
      <c r="I58" s="27"/>
      <c r="J58" s="27" t="s">
        <v>44</v>
      </c>
      <c r="K58" s="27"/>
      <c r="L58" s="27"/>
      <c r="M58" s="27" t="s">
        <v>45</v>
      </c>
    </row>
    <row r="59" spans="1:13" x14ac:dyDescent="0.2">
      <c r="A59" s="27" t="s">
        <v>34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</row>
    <row r="60" spans="1:13" x14ac:dyDescent="0.2">
      <c r="A60" s="27" t="s">
        <v>57</v>
      </c>
      <c r="B60" s="27"/>
      <c r="C60" s="27"/>
      <c r="D60" s="27"/>
      <c r="E60" s="27"/>
      <c r="F60" s="27"/>
      <c r="G60" s="27"/>
      <c r="H60" s="27"/>
      <c r="I60" s="27" t="s">
        <v>36</v>
      </c>
      <c r="J60" s="28">
        <f>C4/26.98</f>
        <v>0</v>
      </c>
      <c r="K60" s="27"/>
      <c r="L60" s="27"/>
      <c r="M60" s="28">
        <f>G4/26.98</f>
        <v>0</v>
      </c>
    </row>
    <row r="61" spans="1:13" x14ac:dyDescent="0.2">
      <c r="A61" s="27" t="s">
        <v>58</v>
      </c>
      <c r="B61" s="27"/>
      <c r="C61" s="27"/>
      <c r="D61" s="27"/>
      <c r="E61" s="27"/>
      <c r="F61" s="27"/>
      <c r="G61" s="27"/>
      <c r="H61" s="27"/>
      <c r="I61" s="27" t="s">
        <v>37</v>
      </c>
      <c r="J61" s="27">
        <f>65.35/26.98</f>
        <v>2.4221645663454408</v>
      </c>
      <c r="K61" s="27"/>
      <c r="L61" s="27"/>
      <c r="M61" s="27">
        <f>65.35/26.98</f>
        <v>2.4221645663454408</v>
      </c>
    </row>
    <row r="62" spans="1:13" x14ac:dyDescent="0.2">
      <c r="A62" s="25" t="s">
        <v>40</v>
      </c>
    </row>
    <row r="63" spans="1:13" x14ac:dyDescent="0.2">
      <c r="A63" s="27" t="s">
        <v>38</v>
      </c>
      <c r="B63" s="27"/>
      <c r="C63" s="27"/>
      <c r="D63" s="27"/>
    </row>
    <row r="64" spans="1:13" x14ac:dyDescent="0.2">
      <c r="A64" s="27" t="s">
        <v>56</v>
      </c>
      <c r="B64" s="27"/>
      <c r="C64" s="27"/>
      <c r="D64" s="27"/>
    </row>
    <row r="66" spans="1:13" x14ac:dyDescent="0.2">
      <c r="A66" s="25" t="s">
        <v>41</v>
      </c>
    </row>
    <row r="67" spans="1:13" x14ac:dyDescent="0.2">
      <c r="A67" s="27" t="s">
        <v>59</v>
      </c>
      <c r="B67" s="27"/>
      <c r="C67" s="27"/>
      <c r="D67" s="27"/>
      <c r="E67" s="27"/>
      <c r="F67" s="27"/>
      <c r="G67" s="27"/>
      <c r="H67" s="27"/>
      <c r="I67" s="27" t="s">
        <v>44</v>
      </c>
      <c r="J67" s="27"/>
      <c r="L67" s="27" t="s">
        <v>45</v>
      </c>
      <c r="M67" s="27"/>
    </row>
    <row r="68" spans="1:13" x14ac:dyDescent="0.2">
      <c r="A68" s="27" t="s">
        <v>60</v>
      </c>
      <c r="B68" s="27"/>
      <c r="C68" s="27"/>
      <c r="D68" s="27"/>
      <c r="E68" s="27"/>
      <c r="F68" s="27"/>
      <c r="G68" s="27"/>
      <c r="H68" s="27"/>
      <c r="I68" s="27" t="s">
        <v>53</v>
      </c>
      <c r="J68" s="29">
        <f>J60*3/2</f>
        <v>0</v>
      </c>
      <c r="L68" s="27" t="s">
        <v>53</v>
      </c>
      <c r="M68" s="29">
        <f>M60*3/2</f>
        <v>0</v>
      </c>
    </row>
    <row r="69" spans="1:13" x14ac:dyDescent="0.2">
      <c r="A69" s="27" t="s">
        <v>61</v>
      </c>
      <c r="B69" s="27"/>
      <c r="C69" s="27"/>
      <c r="D69" s="27"/>
      <c r="E69" s="27"/>
      <c r="F69" s="27"/>
      <c r="G69" s="27"/>
      <c r="H69" s="27"/>
      <c r="I69" s="27" t="s">
        <v>54</v>
      </c>
      <c r="J69" s="27">
        <f>J61*3/2</f>
        <v>3.6332468495181613</v>
      </c>
      <c r="L69" s="27" t="s">
        <v>54</v>
      </c>
      <c r="M69" s="27">
        <f>M61*3/2</f>
        <v>3.6332468495181613</v>
      </c>
    </row>
    <row r="70" spans="1:13" x14ac:dyDescent="0.2">
      <c r="A70" s="27" t="s">
        <v>62</v>
      </c>
      <c r="B70" s="27"/>
      <c r="C70" s="27"/>
      <c r="D70" s="27"/>
      <c r="E70" s="27"/>
      <c r="F70" s="27"/>
      <c r="G70" s="27"/>
      <c r="H70" s="27"/>
      <c r="I70" s="27" t="s">
        <v>42</v>
      </c>
      <c r="J70" s="29" t="e">
        <f>C50-J68</f>
        <v>#VALUE!</v>
      </c>
      <c r="L70" s="27" t="s">
        <v>42</v>
      </c>
      <c r="M70" s="29" t="e">
        <f>G50-M68</f>
        <v>#VALUE!</v>
      </c>
    </row>
    <row r="71" spans="1:13" x14ac:dyDescent="0.2">
      <c r="A71" s="27" t="s">
        <v>63</v>
      </c>
      <c r="B71" s="27"/>
      <c r="C71" s="27"/>
      <c r="D71" s="27"/>
      <c r="E71" s="27"/>
      <c r="F71" s="27"/>
      <c r="G71" s="27"/>
      <c r="H71" s="27"/>
      <c r="I71" s="27" t="s">
        <v>43</v>
      </c>
      <c r="J71" s="29" t="e">
        <f>J70/(1-J69)</f>
        <v>#VALUE!</v>
      </c>
      <c r="L71" s="27" t="s">
        <v>43</v>
      </c>
      <c r="M71" s="29" t="e">
        <f>M70/(1-M69)</f>
        <v>#VALUE!</v>
      </c>
    </row>
    <row r="72" spans="1:13" x14ac:dyDescent="0.2">
      <c r="A72" s="15"/>
      <c r="B72" s="15"/>
      <c r="C72" s="15"/>
      <c r="D72" s="15"/>
      <c r="E72" s="15"/>
      <c r="F72" s="15"/>
      <c r="G72" s="15"/>
      <c r="H72" s="15"/>
      <c r="I72" s="15"/>
      <c r="J72" s="15"/>
    </row>
    <row r="73" spans="1:13" x14ac:dyDescent="0.2">
      <c r="A73" s="14" t="s">
        <v>24</v>
      </c>
      <c r="B73" s="15"/>
      <c r="C73" s="26" t="e">
        <f>J71*1.1</f>
        <v>#VALUE!</v>
      </c>
      <c r="D73" s="15"/>
      <c r="E73" s="15"/>
      <c r="F73" s="15"/>
      <c r="G73" s="26" t="e">
        <f>M71*1.1</f>
        <v>#VALUE!</v>
      </c>
    </row>
    <row r="74" spans="1:13" ht="25.5" x14ac:dyDescent="0.2">
      <c r="A74" s="14" t="s">
        <v>25</v>
      </c>
      <c r="B74" s="15"/>
      <c r="C74" s="16" t="e">
        <f>ABS(C73-C54)</f>
        <v>#VALUE!</v>
      </c>
      <c r="D74" s="16"/>
      <c r="E74" s="16"/>
      <c r="F74" s="16"/>
      <c r="G74" s="16" t="e">
        <f>ABS(G73-G54)</f>
        <v>#VALUE!</v>
      </c>
    </row>
    <row r="75" spans="1:13" x14ac:dyDescent="0.2">
      <c r="A75" s="14" t="s">
        <v>26</v>
      </c>
      <c r="B75" s="15"/>
      <c r="C75" s="16" t="e">
        <f>ABS((C54-C73)*100/C73)</f>
        <v>#VALUE!</v>
      </c>
      <c r="D75" s="16"/>
      <c r="E75" s="16"/>
      <c r="F75" s="16"/>
      <c r="G75" s="16" t="e">
        <f>ABS((G54-G73)*100/G73)</f>
        <v>#VALUE!</v>
      </c>
    </row>
    <row r="76" spans="1:13" x14ac:dyDescent="0.2">
      <c r="C76" s="31"/>
    </row>
    <row r="77" spans="1:13" x14ac:dyDescent="0.2">
      <c r="A77" t="s">
        <v>46</v>
      </c>
      <c r="C77" s="3">
        <f>calculations!C29</f>
        <v>0</v>
      </c>
      <c r="D77" s="2" t="s">
        <v>13</v>
      </c>
      <c r="E77" s="15" t="str">
        <f>IF(C77=0,"",IF(C378&lt;2,"",IF(C80&lt;2,"",IF(C378&gt;4,"X","close"))))</f>
        <v/>
      </c>
      <c r="G77" s="3">
        <f>calculations!G29</f>
        <v>0</v>
      </c>
      <c r="H77" s="2" t="s">
        <v>13</v>
      </c>
      <c r="I77" s="15" t="str">
        <f>IF(G77=0,"",IF(G378&lt;2,"",IF(G80&lt;2,"",IF(G378&gt;4,"X","close"))))</f>
        <v/>
      </c>
    </row>
    <row r="78" spans="1:13" x14ac:dyDescent="0.2">
      <c r="A78" s="14" t="s">
        <v>24</v>
      </c>
      <c r="B78" s="15"/>
      <c r="C78" s="16" t="e">
        <f>C73*65.39</f>
        <v>#VALUE!</v>
      </c>
      <c r="D78" s="16"/>
      <c r="E78" s="16"/>
      <c r="F78" s="16"/>
      <c r="G78" s="16" t="e">
        <f>G73*65.39</f>
        <v>#VALUE!</v>
      </c>
    </row>
    <row r="79" spans="1:13" ht="25.5" x14ac:dyDescent="0.2">
      <c r="A79" s="14" t="s">
        <v>25</v>
      </c>
      <c r="B79" s="15"/>
      <c r="C79" s="16" t="e">
        <f>ABS(C78-C77)</f>
        <v>#VALUE!</v>
      </c>
      <c r="D79" s="16"/>
      <c r="E79" s="16"/>
      <c r="F79" s="16"/>
      <c r="G79" s="16" t="e">
        <f>ABS(G78-G77)</f>
        <v>#VALUE!</v>
      </c>
    </row>
    <row r="80" spans="1:13" x14ac:dyDescent="0.2">
      <c r="A80" s="14" t="s">
        <v>26</v>
      </c>
      <c r="B80" s="15"/>
      <c r="C80" s="16" t="e">
        <f>ABS(C79*100/C78)</f>
        <v>#VALUE!</v>
      </c>
      <c r="D80" s="16"/>
      <c r="E80" s="16"/>
      <c r="F80" s="16"/>
      <c r="G80" s="16" t="e">
        <f>ABS(G79*100/G78)</f>
        <v>#VALUE!</v>
      </c>
    </row>
    <row r="81" spans="1:25" x14ac:dyDescent="0.2">
      <c r="A81" s="14"/>
      <c r="B81" s="15"/>
      <c r="C81" s="16"/>
      <c r="D81" s="16"/>
      <c r="E81" s="16"/>
      <c r="F81" s="16"/>
      <c r="G81" s="16"/>
    </row>
    <row r="83" spans="1:25" x14ac:dyDescent="0.2">
      <c r="A83" t="s">
        <v>47</v>
      </c>
      <c r="C83" s="3">
        <f>calculations!C31</f>
        <v>0</v>
      </c>
      <c r="D83" s="2" t="s">
        <v>16</v>
      </c>
      <c r="E83" s="15" t="str">
        <f>IF(C83=0,"",IF(C384&lt;2,"",IF(C86&lt;2,"",IF(C384&gt;4,"X","close"))))</f>
        <v/>
      </c>
      <c r="G83" s="3">
        <f>calculations!G31</f>
        <v>0</v>
      </c>
      <c r="H83" s="2" t="s">
        <v>16</v>
      </c>
      <c r="I83" s="15" t="str">
        <f>IF(G83=0,"",IF(G384&lt;2,"",IF(G86&lt;2,"",IF(G384&gt;4,"X","close"))))</f>
        <v/>
      </c>
    </row>
    <row r="84" spans="1:25" x14ac:dyDescent="0.2">
      <c r="A84" s="14" t="s">
        <v>24</v>
      </c>
      <c r="B84" s="15"/>
      <c r="C84" s="16" t="e">
        <f>C78*100/C4</f>
        <v>#VALUE!</v>
      </c>
      <c r="D84" s="16"/>
      <c r="E84" s="16"/>
      <c r="F84" s="16"/>
      <c r="G84" s="16" t="e">
        <f>G78*100/G4</f>
        <v>#VALUE!</v>
      </c>
    </row>
    <row r="85" spans="1:25" ht="25.5" x14ac:dyDescent="0.2">
      <c r="A85" s="14" t="s">
        <v>25</v>
      </c>
      <c r="B85" s="15"/>
      <c r="C85" s="16" t="e">
        <f>ABS(C84-C83)</f>
        <v>#VALUE!</v>
      </c>
      <c r="D85" s="16"/>
      <c r="E85" s="16"/>
      <c r="F85" s="16"/>
      <c r="G85" s="16" t="e">
        <f>ABS(G84-G83)</f>
        <v>#VALUE!</v>
      </c>
    </row>
    <row r="86" spans="1:25" x14ac:dyDescent="0.2">
      <c r="A86" s="14" t="s">
        <v>26</v>
      </c>
      <c r="B86" s="15"/>
      <c r="C86" s="16" t="e">
        <f>ABS(C85*100/C84)</f>
        <v>#VALUE!</v>
      </c>
      <c r="D86" s="16"/>
      <c r="E86" s="16"/>
      <c r="F86" s="16"/>
      <c r="G86" s="16" t="e">
        <f>ABS(G85*100/G84)</f>
        <v>#VALUE!</v>
      </c>
    </row>
    <row r="88" spans="1:25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</row>
    <row r="300" spans="1:8" hidden="1" x14ac:dyDescent="0.2"/>
    <row r="301" spans="1:8" hidden="1" x14ac:dyDescent="0.2">
      <c r="C301" t="s">
        <v>2</v>
      </c>
      <c r="G301" t="s">
        <v>3</v>
      </c>
    </row>
    <row r="302" spans="1:8" hidden="1" x14ac:dyDescent="0.2">
      <c r="A302" s="1" t="s">
        <v>4</v>
      </c>
      <c r="C302" s="9">
        <f>'data sheet'!C8</f>
        <v>0</v>
      </c>
      <c r="D302" t="s">
        <v>13</v>
      </c>
      <c r="G302" s="9">
        <f>'data sheet'!G8</f>
        <v>0</v>
      </c>
      <c r="H302" t="s">
        <v>13</v>
      </c>
    </row>
    <row r="303" spans="1:8" hidden="1" x14ac:dyDescent="0.2">
      <c r="A303" s="1"/>
    </row>
    <row r="304" spans="1:8" ht="25.5" hidden="1" x14ac:dyDescent="0.2">
      <c r="A304" s="1" t="s">
        <v>5</v>
      </c>
      <c r="C304" s="10">
        <f>'data sheet'!C10</f>
        <v>0</v>
      </c>
      <c r="D304" t="s">
        <v>13</v>
      </c>
      <c r="G304" s="10">
        <f>'data sheet'!G10</f>
        <v>0</v>
      </c>
      <c r="H304" t="s">
        <v>13</v>
      </c>
    </row>
    <row r="305" spans="1:9" ht="25.5" hidden="1" x14ac:dyDescent="0.2">
      <c r="A305" s="1" t="s">
        <v>6</v>
      </c>
      <c r="C305" s="10">
        <f>'data sheet'!C11</f>
        <v>0</v>
      </c>
      <c r="D305" t="s">
        <v>13</v>
      </c>
      <c r="G305" s="10">
        <f>'data sheet'!G11</f>
        <v>0</v>
      </c>
      <c r="H305" t="s">
        <v>13</v>
      </c>
    </row>
    <row r="306" spans="1:9" ht="25.5" hidden="1" x14ac:dyDescent="0.2">
      <c r="A306" s="1" t="s">
        <v>18</v>
      </c>
      <c r="C306" s="3">
        <f>calculations!C8</f>
        <v>0</v>
      </c>
      <c r="D306" s="2" t="s">
        <v>13</v>
      </c>
      <c r="E306" s="15" t="str">
        <f>IF(C306=0,"",IF(C309&lt;2,"",IF(C309&gt;4,"X","close")))</f>
        <v/>
      </c>
      <c r="F306" s="15"/>
      <c r="G306" s="3">
        <f>calculations!G8</f>
        <v>0</v>
      </c>
      <c r="H306" s="2" t="s">
        <v>13</v>
      </c>
      <c r="I306" s="15" t="str">
        <f>IF(G306=0,"",IF(G309&lt;2,"",IF(G309&gt;4,"X","close")))</f>
        <v/>
      </c>
    </row>
    <row r="307" spans="1:9" hidden="1" x14ac:dyDescent="0.2">
      <c r="A307" s="14" t="s">
        <v>24</v>
      </c>
      <c r="B307" s="15"/>
      <c r="C307" s="16">
        <f>C304-C305</f>
        <v>0</v>
      </c>
      <c r="D307" s="16"/>
      <c r="E307" s="16"/>
      <c r="F307" s="16"/>
      <c r="G307" s="16">
        <f>G304-G305</f>
        <v>0</v>
      </c>
      <c r="H307" s="16"/>
    </row>
    <row r="308" spans="1:9" ht="25.5" hidden="1" x14ac:dyDescent="0.2">
      <c r="A308" s="14" t="s">
        <v>25</v>
      </c>
      <c r="B308" s="15"/>
      <c r="C308" s="16">
        <f>ABS(C307-C306)</f>
        <v>0</v>
      </c>
      <c r="D308" s="16"/>
      <c r="E308" s="16"/>
      <c r="F308" s="16"/>
      <c r="G308" s="16">
        <f>ABS(G307-G306)</f>
        <v>0</v>
      </c>
      <c r="H308" s="16"/>
    </row>
    <row r="309" spans="1:9" hidden="1" x14ac:dyDescent="0.2">
      <c r="A309" s="14" t="s">
        <v>26</v>
      </c>
      <c r="B309" s="15"/>
      <c r="C309" s="16" t="e">
        <f>ABS(C308*100/C307)</f>
        <v>#DIV/0!</v>
      </c>
      <c r="D309" s="16"/>
      <c r="E309" s="16"/>
      <c r="F309" s="16"/>
      <c r="G309" s="16" t="e">
        <f>ABS(G308*100/G307)</f>
        <v>#DIV/0!</v>
      </c>
      <c r="H309" s="16"/>
    </row>
    <row r="310" spans="1:9" hidden="1" x14ac:dyDescent="0.2">
      <c r="A310" s="1" t="s">
        <v>20</v>
      </c>
      <c r="C310" s="3">
        <f>calculations!C9</f>
        <v>0</v>
      </c>
      <c r="D310" s="2" t="s">
        <v>21</v>
      </c>
      <c r="E310" s="15" t="str">
        <f>IF(C310=0,"",IF(C313&lt;2,"",IF(C313&gt;4,"X","close")))</f>
        <v/>
      </c>
      <c r="G310" s="3">
        <f>calculations!G9</f>
        <v>0</v>
      </c>
      <c r="H310" s="2" t="s">
        <v>21</v>
      </c>
      <c r="I310" s="15" t="str">
        <f>IF(G310=0,"",IF(G313&lt;2,"",IF(G313&gt;4,"X","close")))</f>
        <v/>
      </c>
    </row>
    <row r="311" spans="1:9" hidden="1" x14ac:dyDescent="0.2">
      <c r="A311" s="14" t="s">
        <v>24</v>
      </c>
      <c r="B311" s="15"/>
      <c r="C311" s="16">
        <v>1</v>
      </c>
      <c r="D311" s="16"/>
      <c r="E311" s="16"/>
      <c r="F311" s="16"/>
      <c r="G311" s="16">
        <v>1</v>
      </c>
      <c r="H311" s="17"/>
      <c r="I311" s="15"/>
    </row>
    <row r="312" spans="1:9" ht="25.5" hidden="1" x14ac:dyDescent="0.2">
      <c r="A312" s="14" t="s">
        <v>25</v>
      </c>
      <c r="B312" s="15"/>
      <c r="C312" s="16">
        <f>ABS(C311-C310)</f>
        <v>1</v>
      </c>
      <c r="D312" s="16"/>
      <c r="E312" s="16"/>
      <c r="F312" s="16"/>
      <c r="G312" s="16">
        <f>ABS(G311-G310)</f>
        <v>1</v>
      </c>
      <c r="H312" s="17"/>
      <c r="I312" s="15"/>
    </row>
    <row r="313" spans="1:9" hidden="1" x14ac:dyDescent="0.2">
      <c r="A313" s="14" t="s">
        <v>26</v>
      </c>
      <c r="B313" s="15"/>
      <c r="C313" s="16">
        <f>ABS(C312*100/C311)</f>
        <v>100</v>
      </c>
      <c r="D313" s="16"/>
      <c r="E313" s="16"/>
      <c r="F313" s="16"/>
      <c r="G313" s="16">
        <f>ABS(G312*100/G311)</f>
        <v>100</v>
      </c>
      <c r="H313" s="17"/>
      <c r="I313" s="15"/>
    </row>
    <row r="314" spans="1:9" hidden="1" x14ac:dyDescent="0.2">
      <c r="A314" s="1"/>
      <c r="I314" s="15"/>
    </row>
    <row r="315" spans="1:9" ht="25.5" hidden="1" x14ac:dyDescent="0.2">
      <c r="A315" s="1" t="s">
        <v>19</v>
      </c>
      <c r="C315" s="3">
        <f>calculations!C11</f>
        <v>0</v>
      </c>
      <c r="D315" s="18" t="s">
        <v>22</v>
      </c>
      <c r="E315" s="15" t="str">
        <f>IF(C315=0,"",IF(C318&lt;2,"",IF(C318&gt;4,"X","close")))</f>
        <v/>
      </c>
      <c r="G315" s="3">
        <f>calculations!G11</f>
        <v>0</v>
      </c>
      <c r="H315" s="18" t="s">
        <v>22</v>
      </c>
      <c r="I315" s="15" t="str">
        <f>IF(G315=0,"",IF(G318&lt;2,"",IF(G318&gt;4,"X","close")))</f>
        <v/>
      </c>
    </row>
    <row r="316" spans="1:9" hidden="1" x14ac:dyDescent="0.2">
      <c r="A316" s="14" t="s">
        <v>24</v>
      </c>
      <c r="B316" s="15"/>
      <c r="C316" s="16" t="e">
        <f>C307*0.001/C310</f>
        <v>#DIV/0!</v>
      </c>
      <c r="D316" s="16"/>
      <c r="E316" s="16"/>
      <c r="F316" s="16"/>
      <c r="G316" s="16" t="e">
        <f>G307*0.001/G310</f>
        <v>#DIV/0!</v>
      </c>
      <c r="H316" s="17"/>
    </row>
    <row r="317" spans="1:9" ht="25.5" hidden="1" x14ac:dyDescent="0.2">
      <c r="A317" s="14" t="s">
        <v>25</v>
      </c>
      <c r="B317" s="15"/>
      <c r="C317" s="16" t="e">
        <f>ABS(C316-C315)</f>
        <v>#DIV/0!</v>
      </c>
      <c r="D317" s="16"/>
      <c r="E317" s="16"/>
      <c r="F317" s="16"/>
      <c r="G317" s="16" t="e">
        <f>ABS(G316-G315)</f>
        <v>#DIV/0!</v>
      </c>
      <c r="H317" s="17"/>
    </row>
    <row r="318" spans="1:9" hidden="1" x14ac:dyDescent="0.2">
      <c r="A318" s="14" t="s">
        <v>26</v>
      </c>
      <c r="B318" s="15"/>
      <c r="C318" s="16" t="e">
        <f>ABS(C317*100/C316)</f>
        <v>#DIV/0!</v>
      </c>
      <c r="D318" s="16"/>
      <c r="E318" s="16"/>
      <c r="F318" s="16"/>
      <c r="G318" s="16" t="e">
        <f>ABS(G317*100/G316)</f>
        <v>#DIV/0!</v>
      </c>
      <c r="H318" s="17"/>
    </row>
    <row r="319" spans="1:9" hidden="1" x14ac:dyDescent="0.2">
      <c r="A319" s="1"/>
    </row>
    <row r="320" spans="1:9" ht="25.5" hidden="1" x14ac:dyDescent="0.2">
      <c r="A320" s="1" t="s">
        <v>7</v>
      </c>
      <c r="C320" s="10">
        <f>'data sheet'!C13</f>
        <v>0</v>
      </c>
      <c r="D320" t="s">
        <v>15</v>
      </c>
      <c r="G320" s="10">
        <f>'data sheet'!G13</f>
        <v>0</v>
      </c>
      <c r="H320" t="s">
        <v>15</v>
      </c>
    </row>
    <row r="321" spans="1:10" hidden="1" x14ac:dyDescent="0.2">
      <c r="A321" s="1"/>
    </row>
    <row r="322" spans="1:10" ht="38.25" hidden="1" x14ac:dyDescent="0.2">
      <c r="A322" s="1" t="s">
        <v>8</v>
      </c>
      <c r="C322" s="11">
        <f>'data sheet'!C15</f>
        <v>0</v>
      </c>
      <c r="D322" t="s">
        <v>14</v>
      </c>
      <c r="G322" s="11">
        <f>'data sheet'!G15</f>
        <v>0</v>
      </c>
      <c r="H322" t="s">
        <v>14</v>
      </c>
    </row>
    <row r="323" spans="1:10" ht="51" hidden="1" x14ac:dyDescent="0.2">
      <c r="A323" s="1" t="s">
        <v>9</v>
      </c>
      <c r="C323" s="12">
        <f>'data sheet'!C16</f>
        <v>0</v>
      </c>
      <c r="G323" s="12">
        <f>'data sheet'!G16</f>
        <v>0</v>
      </c>
    </row>
    <row r="324" spans="1:10" ht="25.5" hidden="1" x14ac:dyDescent="0.2">
      <c r="A324" s="1" t="s">
        <v>23</v>
      </c>
      <c r="C324" s="3">
        <f>calculations!C17</f>
        <v>0</v>
      </c>
      <c r="D324" s="2" t="s">
        <v>15</v>
      </c>
      <c r="E324" s="15" t="str">
        <f>IF(C324=0,"",IF(C327&lt;2,"",IF(C327&gt;4,"X","close")))</f>
        <v/>
      </c>
      <c r="F324" t="str">
        <f>IF(C323=0,"",IF(C323=1,IF(C320&gt;C324,"","xx"),IF(C323=2,IF(C320&lt;C324,"","xx"))))</f>
        <v/>
      </c>
      <c r="G324" s="3">
        <f>calculations!G17</f>
        <v>0</v>
      </c>
      <c r="H324" s="2" t="s">
        <v>15</v>
      </c>
      <c r="I324" s="15" t="str">
        <f>IF(G324=0,"",IF(G327&lt;2,"",IF(G327&gt;4,"X","close")))</f>
        <v/>
      </c>
      <c r="J324" t="str">
        <f>IF(G323=0,"",IF(G323=1,IF(G320&gt;G324,"","xx"),IF(G323=2,IF(G320&lt;G324,"","xx"))))</f>
        <v/>
      </c>
    </row>
    <row r="325" spans="1:10" hidden="1" x14ac:dyDescent="0.2">
      <c r="A325" s="14" t="s">
        <v>24</v>
      </c>
      <c r="B325" s="15"/>
      <c r="C325" s="16" t="str">
        <f>IF(C323=1,C320-(C322*10/13.6),IF(C323=2,C320+(C322*10/13.6),"check data entry C16"))</f>
        <v>check data entry C16</v>
      </c>
      <c r="D325" s="16"/>
      <c r="E325" s="16"/>
      <c r="F325" s="16"/>
      <c r="G325" s="16" t="str">
        <f>IF(G323=1,G320-(G322*10/13.6),IF(G323=2,G320+(G322*10/13.6),"check data entry C16"))</f>
        <v>check data entry C16</v>
      </c>
    </row>
    <row r="326" spans="1:10" ht="25.5" hidden="1" x14ac:dyDescent="0.2">
      <c r="A326" s="14" t="s">
        <v>25</v>
      </c>
      <c r="B326" s="15"/>
      <c r="C326" s="16" t="e">
        <f>ABS(C325-C324)</f>
        <v>#VALUE!</v>
      </c>
      <c r="D326" s="16"/>
      <c r="E326" s="16"/>
      <c r="F326" s="16"/>
      <c r="G326" s="16" t="e">
        <f>ABS(G325-G324)</f>
        <v>#VALUE!</v>
      </c>
    </row>
    <row r="327" spans="1:10" hidden="1" x14ac:dyDescent="0.2">
      <c r="A327" s="14" t="s">
        <v>26</v>
      </c>
      <c r="B327" s="15"/>
      <c r="C327" s="16" t="e">
        <f>ABS(C326*100/C325)</f>
        <v>#VALUE!</v>
      </c>
      <c r="D327" s="16"/>
      <c r="E327" s="16"/>
      <c r="F327" s="16"/>
      <c r="G327" s="16" t="e">
        <f>ABS(G326*100/G325)</f>
        <v>#VALUE!</v>
      </c>
    </row>
    <row r="328" spans="1:10" hidden="1" x14ac:dyDescent="0.2">
      <c r="A328" s="1"/>
    </row>
    <row r="329" spans="1:10" ht="25.5" hidden="1" x14ac:dyDescent="0.2">
      <c r="A329" s="1" t="s">
        <v>10</v>
      </c>
      <c r="C329" s="10">
        <f>'data sheet'!C18</f>
        <v>0</v>
      </c>
      <c r="D329" s="8" t="s">
        <v>17</v>
      </c>
      <c r="G329" s="10">
        <f>'data sheet'!G18</f>
        <v>0</v>
      </c>
      <c r="H329" s="8" t="s">
        <v>17</v>
      </c>
    </row>
    <row r="330" spans="1:10" ht="25.5" hidden="1" x14ac:dyDescent="0.2">
      <c r="A330" s="1" t="s">
        <v>10</v>
      </c>
      <c r="C330" s="3">
        <f>calculations!C20</f>
        <v>0</v>
      </c>
      <c r="D330" s="21" t="s">
        <v>27</v>
      </c>
      <c r="E330" s="15" t="str">
        <f>IF(C330=0,"",IF(C333&lt;2,"",IF(C333&gt;4,"X","close")))</f>
        <v/>
      </c>
      <c r="G330" s="3">
        <f>calculations!G20</f>
        <v>0</v>
      </c>
      <c r="H330" s="21" t="s">
        <v>27</v>
      </c>
      <c r="I330" s="15" t="str">
        <f>IF(G330=0,"",IF(G333&lt;2,"",IF(G333&gt;4,"X","close")))</f>
        <v/>
      </c>
    </row>
    <row r="331" spans="1:10" ht="14.25" hidden="1" x14ac:dyDescent="0.2">
      <c r="A331" s="14" t="s">
        <v>24</v>
      </c>
      <c r="B331" s="15"/>
      <c r="C331" s="16">
        <f>C329+273.16</f>
        <v>273.16000000000003</v>
      </c>
      <c r="D331" s="16"/>
      <c r="E331" s="16"/>
      <c r="F331" s="16"/>
      <c r="G331" s="16">
        <f>G329+273.16</f>
        <v>273.16000000000003</v>
      </c>
      <c r="H331" s="8"/>
    </row>
    <row r="332" spans="1:10" ht="25.5" hidden="1" x14ac:dyDescent="0.2">
      <c r="A332" s="14" t="s">
        <v>25</v>
      </c>
      <c r="B332" s="15"/>
      <c r="C332" s="16">
        <f>ABS(C331-C330)</f>
        <v>273.16000000000003</v>
      </c>
      <c r="D332" s="16"/>
      <c r="E332" s="16"/>
      <c r="F332" s="16"/>
      <c r="G332" s="16">
        <f>ABS(G331-G330)</f>
        <v>273.16000000000003</v>
      </c>
      <c r="H332" s="8"/>
    </row>
    <row r="333" spans="1:10" ht="14.25" hidden="1" x14ac:dyDescent="0.2">
      <c r="A333" s="14" t="s">
        <v>26</v>
      </c>
      <c r="B333" s="15"/>
      <c r="C333" s="16">
        <f>ABS(C332*100/C331)</f>
        <v>100</v>
      </c>
      <c r="D333" s="16"/>
      <c r="E333" s="16"/>
      <c r="F333" s="16"/>
      <c r="G333" s="16">
        <f>ABS(G332*100/G331)</f>
        <v>100</v>
      </c>
      <c r="H333" s="8"/>
    </row>
    <row r="334" spans="1:10" hidden="1" x14ac:dyDescent="0.2">
      <c r="A334" s="1"/>
    </row>
    <row r="335" spans="1:10" ht="38.25" hidden="1" x14ac:dyDescent="0.2">
      <c r="A335" s="1" t="s">
        <v>11</v>
      </c>
      <c r="C335" s="32">
        <f>'data sheet'!C20</f>
        <v>0</v>
      </c>
      <c r="D335" s="22" t="s">
        <v>15</v>
      </c>
      <c r="E335" s="22"/>
      <c r="F335" s="22"/>
      <c r="G335" s="32">
        <f>'data sheet'!G20</f>
        <v>0</v>
      </c>
      <c r="H335" s="22" t="s">
        <v>15</v>
      </c>
    </row>
    <row r="336" spans="1:10" hidden="1" x14ac:dyDescent="0.2"/>
    <row r="337" spans="1:9" ht="15.75" hidden="1" x14ac:dyDescent="0.3">
      <c r="A337" t="s">
        <v>55</v>
      </c>
      <c r="C337" s="3">
        <f>calculations!C24</f>
        <v>0</v>
      </c>
      <c r="D337" s="18" t="s">
        <v>15</v>
      </c>
      <c r="E337" s="15" t="str">
        <f>IF(C337=0,"",IF(C340&lt;2,"",IF(C340&gt;4,"X","close")))</f>
        <v/>
      </c>
      <c r="G337" s="3">
        <f>calculations!G24</f>
        <v>0</v>
      </c>
      <c r="H337" s="18" t="s">
        <v>15</v>
      </c>
      <c r="I337" s="15" t="str">
        <f>IF(G337=0,"",IF(G340&lt;2,"",IF(G340&gt;4,"X","close")))</f>
        <v/>
      </c>
    </row>
    <row r="338" spans="1:9" hidden="1" x14ac:dyDescent="0.2">
      <c r="A338" s="14" t="s">
        <v>24</v>
      </c>
      <c r="B338" s="15"/>
      <c r="C338" s="16" t="e">
        <f>C325-C335</f>
        <v>#VALUE!</v>
      </c>
      <c r="D338" s="16"/>
      <c r="E338" s="16"/>
      <c r="F338" s="16"/>
      <c r="G338" s="16" t="e">
        <f>G325-G335</f>
        <v>#VALUE!</v>
      </c>
    </row>
    <row r="339" spans="1:9" ht="25.5" hidden="1" x14ac:dyDescent="0.2">
      <c r="A339" s="14" t="s">
        <v>25</v>
      </c>
      <c r="B339" s="15"/>
      <c r="C339" s="16" t="e">
        <f>ABS(C338-C337)</f>
        <v>#VALUE!</v>
      </c>
      <c r="D339" s="16"/>
      <c r="E339" s="16"/>
      <c r="F339" s="16"/>
      <c r="G339" s="16" t="e">
        <f>ABS(G338-G337)</f>
        <v>#VALUE!</v>
      </c>
    </row>
    <row r="340" spans="1:9" hidden="1" x14ac:dyDescent="0.2">
      <c r="A340" s="14" t="s">
        <v>26</v>
      </c>
      <c r="B340" s="15"/>
      <c r="C340" s="16" t="e">
        <f>ABS(C339*100/C338)</f>
        <v>#VALUE!</v>
      </c>
      <c r="D340" s="16"/>
      <c r="E340" s="16"/>
      <c r="F340" s="16"/>
      <c r="G340" s="16" t="e">
        <f>ABS(G339*100/G338)</f>
        <v>#VALUE!</v>
      </c>
    </row>
    <row r="341" spans="1:9" hidden="1" x14ac:dyDescent="0.2"/>
    <row r="342" spans="1:9" hidden="1" x14ac:dyDescent="0.2">
      <c r="A342" t="s">
        <v>28</v>
      </c>
      <c r="C342" s="3">
        <f>calculations!C25</f>
        <v>0</v>
      </c>
      <c r="D342" s="18" t="s">
        <v>29</v>
      </c>
      <c r="E342" s="15" t="str">
        <f>IF(C342=0,"",IF(C345&lt;2,"",IF(C345&gt;4,"X","close")))</f>
        <v/>
      </c>
      <c r="F342" s="22"/>
    </row>
    <row r="343" spans="1:9" hidden="1" x14ac:dyDescent="0.2">
      <c r="A343" s="14" t="s">
        <v>24</v>
      </c>
      <c r="B343" s="15"/>
      <c r="C343" s="16">
        <f>0.0821*760</f>
        <v>62.396000000000008</v>
      </c>
    </row>
    <row r="344" spans="1:9" ht="25.5" hidden="1" x14ac:dyDescent="0.2">
      <c r="A344" s="14" t="s">
        <v>25</v>
      </c>
      <c r="B344" s="15"/>
      <c r="C344" s="16">
        <f>ABS(C343-C342)</f>
        <v>62.396000000000008</v>
      </c>
    </row>
    <row r="345" spans="1:9" hidden="1" x14ac:dyDescent="0.2">
      <c r="A345" s="14" t="s">
        <v>26</v>
      </c>
      <c r="B345" s="15"/>
      <c r="C345" s="16">
        <f>C344*100/C343</f>
        <v>100</v>
      </c>
    </row>
    <row r="346" spans="1:9" hidden="1" x14ac:dyDescent="0.2"/>
    <row r="347" spans="1:9" ht="15.75" hidden="1" x14ac:dyDescent="0.3">
      <c r="A347" t="s">
        <v>30</v>
      </c>
      <c r="C347" s="3">
        <f>calculations!C26</f>
        <v>0</v>
      </c>
      <c r="D347" s="18" t="s">
        <v>31</v>
      </c>
      <c r="E347" s="15" t="str">
        <f>IF(C347=0,"",IF(C350&lt;2,"",IF(C350&gt;4,"X","close")))</f>
        <v/>
      </c>
      <c r="G347" s="3">
        <f>calculations!G26</f>
        <v>0</v>
      </c>
      <c r="H347" s="18" t="s">
        <v>31</v>
      </c>
      <c r="I347" s="15" t="str">
        <f>IF(G347=0,"",IF(G350&lt;2,"",IF(G350&gt;4,"X","close")))</f>
        <v/>
      </c>
    </row>
    <row r="348" spans="1:9" hidden="1" x14ac:dyDescent="0.2">
      <c r="A348" s="14" t="s">
        <v>24</v>
      </c>
      <c r="B348" s="15"/>
      <c r="C348" s="33" t="e">
        <f>C338*C316/(C331*$C$45)</f>
        <v>#VALUE!</v>
      </c>
      <c r="D348" s="16"/>
      <c r="E348" s="16"/>
      <c r="F348" s="16"/>
      <c r="G348" s="33" t="e">
        <f>G338*G316/(G331*$C$45)</f>
        <v>#VALUE!</v>
      </c>
    </row>
    <row r="349" spans="1:9" ht="25.5" hidden="1" x14ac:dyDescent="0.2">
      <c r="A349" s="14" t="s">
        <v>25</v>
      </c>
      <c r="B349" s="15"/>
      <c r="C349" s="16" t="e">
        <f>ABS(C348-C347)</f>
        <v>#VALUE!</v>
      </c>
      <c r="D349" s="16"/>
      <c r="E349" s="16"/>
      <c r="F349" s="16"/>
      <c r="G349" s="16" t="e">
        <f>ABS(G348-G347)</f>
        <v>#VALUE!</v>
      </c>
    </row>
    <row r="350" spans="1:9" hidden="1" x14ac:dyDescent="0.2">
      <c r="A350" s="14" t="s">
        <v>26</v>
      </c>
      <c r="B350" s="15"/>
      <c r="C350" s="16" t="e">
        <f>ABS(C349*100/C348)</f>
        <v>#VALUE!</v>
      </c>
      <c r="D350" s="16"/>
      <c r="E350" s="16"/>
      <c r="F350" s="16"/>
      <c r="G350" s="16" t="e">
        <f>ABS(G349*100/G348)</f>
        <v>#VALUE!</v>
      </c>
    </row>
    <row r="351" spans="1:9" hidden="1" x14ac:dyDescent="0.2"/>
    <row r="352" spans="1:9" hidden="1" x14ac:dyDescent="0.2">
      <c r="A352" t="s">
        <v>32</v>
      </c>
      <c r="C352" s="3">
        <f>calculations!C28</f>
        <v>0</v>
      </c>
      <c r="D352" s="2" t="s">
        <v>31</v>
      </c>
      <c r="E352" s="15" t="str">
        <f>IF(C352=0,"",IF(C373&lt;2,"",IF(C373&gt;4,"X","close")))</f>
        <v/>
      </c>
      <c r="G352" s="3">
        <f>calculations!G28</f>
        <v>0</v>
      </c>
      <c r="H352" s="2" t="s">
        <v>31</v>
      </c>
      <c r="I352" s="15" t="str">
        <f>IF(G352=0,"",IF(G373&lt;2,"",IF(G373&gt;4,"X","close")))</f>
        <v/>
      </c>
    </row>
    <row r="353" spans="1:13" hidden="1" x14ac:dyDescent="0.2"/>
    <row r="354" spans="1:13" hidden="1" x14ac:dyDescent="0.2">
      <c r="A354" s="27" t="s">
        <v>33</v>
      </c>
    </row>
    <row r="355" spans="1:13" hidden="1" x14ac:dyDescent="0.2">
      <c r="A355" s="25" t="s">
        <v>39</v>
      </c>
    </row>
    <row r="356" spans="1:13" hidden="1" x14ac:dyDescent="0.2">
      <c r="A356" s="27" t="s">
        <v>35</v>
      </c>
      <c r="B356" s="27"/>
      <c r="C356" s="27"/>
      <c r="D356" s="27"/>
      <c r="E356" s="27"/>
      <c r="F356" s="27"/>
      <c r="G356" s="27"/>
      <c r="H356" s="27"/>
      <c r="I356" s="27"/>
      <c r="J356" s="27" t="s">
        <v>44</v>
      </c>
      <c r="K356" s="27"/>
      <c r="L356" s="27"/>
      <c r="M356" s="27" t="s">
        <v>45</v>
      </c>
    </row>
    <row r="357" spans="1:13" hidden="1" x14ac:dyDescent="0.2">
      <c r="A357" s="27" t="s">
        <v>34</v>
      </c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</row>
    <row r="358" spans="1:13" hidden="1" x14ac:dyDescent="0.2">
      <c r="A358" s="27" t="s">
        <v>57</v>
      </c>
      <c r="B358" s="27"/>
      <c r="C358" s="27"/>
      <c r="D358" s="27"/>
      <c r="E358" s="27"/>
      <c r="F358" s="27"/>
      <c r="G358" s="27"/>
      <c r="H358" s="27"/>
      <c r="I358" s="27" t="s">
        <v>36</v>
      </c>
      <c r="J358" s="28">
        <f>C302/26.98</f>
        <v>0</v>
      </c>
      <c r="K358" s="27"/>
      <c r="L358" s="27"/>
      <c r="M358" s="28">
        <f>G302/26.98</f>
        <v>0</v>
      </c>
    </row>
    <row r="359" spans="1:13" hidden="1" x14ac:dyDescent="0.2">
      <c r="A359" s="27" t="s">
        <v>58</v>
      </c>
      <c r="B359" s="27"/>
      <c r="C359" s="27"/>
      <c r="D359" s="27"/>
      <c r="E359" s="27"/>
      <c r="F359" s="27"/>
      <c r="G359" s="27"/>
      <c r="H359" s="27"/>
      <c r="I359" s="27" t="s">
        <v>37</v>
      </c>
      <c r="J359" s="27">
        <f>65.35/26.98</f>
        <v>2.4221645663454408</v>
      </c>
      <c r="K359" s="27"/>
      <c r="L359" s="27"/>
      <c r="M359" s="27">
        <f>65.35/26.98</f>
        <v>2.4221645663454408</v>
      </c>
    </row>
    <row r="360" spans="1:13" hidden="1" x14ac:dyDescent="0.2">
      <c r="A360" s="25" t="s">
        <v>40</v>
      </c>
    </row>
    <row r="361" spans="1:13" hidden="1" x14ac:dyDescent="0.2">
      <c r="A361" s="27" t="s">
        <v>38</v>
      </c>
      <c r="B361" s="27"/>
      <c r="C361" s="27"/>
      <c r="D361" s="27"/>
    </row>
    <row r="362" spans="1:13" hidden="1" x14ac:dyDescent="0.2">
      <c r="A362" s="27" t="s">
        <v>56</v>
      </c>
      <c r="B362" s="27"/>
      <c r="C362" s="27"/>
      <c r="D362" s="27"/>
    </row>
    <row r="363" spans="1:13" hidden="1" x14ac:dyDescent="0.2"/>
    <row r="364" spans="1:13" hidden="1" x14ac:dyDescent="0.2">
      <c r="A364" s="25" t="s">
        <v>41</v>
      </c>
    </row>
    <row r="365" spans="1:13" hidden="1" x14ac:dyDescent="0.2">
      <c r="A365" s="27" t="s">
        <v>59</v>
      </c>
      <c r="B365" s="27"/>
      <c r="C365" s="27"/>
      <c r="D365" s="27"/>
      <c r="E365" s="27"/>
      <c r="F365" s="27"/>
      <c r="G365" s="27"/>
      <c r="H365" s="27"/>
      <c r="I365" s="27" t="s">
        <v>44</v>
      </c>
      <c r="J365" s="27"/>
      <c r="L365" s="27" t="s">
        <v>45</v>
      </c>
      <c r="M365" s="27"/>
    </row>
    <row r="366" spans="1:13" hidden="1" x14ac:dyDescent="0.2">
      <c r="A366" s="27" t="s">
        <v>60</v>
      </c>
      <c r="B366" s="27"/>
      <c r="C366" s="27"/>
      <c r="D366" s="27"/>
      <c r="E366" s="27"/>
      <c r="F366" s="27"/>
      <c r="G366" s="27"/>
      <c r="H366" s="27"/>
      <c r="I366" s="27" t="s">
        <v>53</v>
      </c>
      <c r="J366" s="29">
        <f>J358*3/2</f>
        <v>0</v>
      </c>
      <c r="L366" s="27" t="s">
        <v>53</v>
      </c>
      <c r="M366" s="29">
        <f>M358*3/2</f>
        <v>0</v>
      </c>
    </row>
    <row r="367" spans="1:13" hidden="1" x14ac:dyDescent="0.2">
      <c r="A367" s="27" t="s">
        <v>61</v>
      </c>
      <c r="B367" s="27"/>
      <c r="C367" s="27"/>
      <c r="D367" s="27"/>
      <c r="E367" s="27"/>
      <c r="F367" s="27"/>
      <c r="G367" s="27"/>
      <c r="H367" s="27"/>
      <c r="I367" s="27" t="s">
        <v>54</v>
      </c>
      <c r="J367" s="27">
        <f>J359*3/2</f>
        <v>3.6332468495181613</v>
      </c>
      <c r="L367" s="27" t="s">
        <v>54</v>
      </c>
      <c r="M367" s="27">
        <f>M359*3/2</f>
        <v>3.6332468495181613</v>
      </c>
    </row>
    <row r="368" spans="1:13" hidden="1" x14ac:dyDescent="0.2">
      <c r="A368" s="27" t="s">
        <v>62</v>
      </c>
      <c r="B368" s="27"/>
      <c r="C368" s="27"/>
      <c r="D368" s="27"/>
      <c r="E368" s="27"/>
      <c r="F368" s="27"/>
      <c r="G368" s="27"/>
      <c r="H368" s="27"/>
      <c r="I368" s="27" t="s">
        <v>42</v>
      </c>
      <c r="J368" s="29" t="e">
        <f>C348-J366</f>
        <v>#VALUE!</v>
      </c>
      <c r="L368" s="27" t="s">
        <v>42</v>
      </c>
      <c r="M368" s="29" t="e">
        <f>G348-M366</f>
        <v>#VALUE!</v>
      </c>
    </row>
    <row r="369" spans="1:13" hidden="1" x14ac:dyDescent="0.2">
      <c r="A369" s="27" t="s">
        <v>63</v>
      </c>
      <c r="B369" s="27"/>
      <c r="C369" s="27"/>
      <c r="D369" s="27"/>
      <c r="E369" s="27"/>
      <c r="F369" s="27"/>
      <c r="G369" s="27"/>
      <c r="H369" s="27"/>
      <c r="I369" s="27" t="s">
        <v>43</v>
      </c>
      <c r="J369" s="29" t="e">
        <f>J368/(1-J367)</f>
        <v>#VALUE!</v>
      </c>
      <c r="L369" s="27" t="s">
        <v>43</v>
      </c>
      <c r="M369" s="29" t="e">
        <f>M368/(1-M367)</f>
        <v>#VALUE!</v>
      </c>
    </row>
    <row r="370" spans="1:13" hidden="1" x14ac:dyDescent="0.2">
      <c r="A370" s="15"/>
      <c r="B370" s="15"/>
      <c r="C370" s="15"/>
      <c r="D370" s="15"/>
      <c r="E370" s="15"/>
      <c r="F370" s="15"/>
      <c r="G370" s="15"/>
      <c r="H370" s="15"/>
      <c r="I370" s="15"/>
      <c r="J370" s="15"/>
    </row>
    <row r="371" spans="1:13" hidden="1" x14ac:dyDescent="0.2">
      <c r="A371" s="14" t="s">
        <v>24</v>
      </c>
      <c r="B371" s="15"/>
      <c r="C371" s="26" t="e">
        <f>J369</f>
        <v>#VALUE!</v>
      </c>
      <c r="D371" s="15"/>
      <c r="E371" s="15"/>
      <c r="F371" s="15"/>
      <c r="G371" s="26" t="e">
        <f>M369</f>
        <v>#VALUE!</v>
      </c>
    </row>
    <row r="372" spans="1:13" ht="25.5" hidden="1" x14ac:dyDescent="0.2">
      <c r="A372" s="14" t="s">
        <v>25</v>
      </c>
      <c r="B372" s="15"/>
      <c r="C372" s="16" t="e">
        <f>ABS(C371-C352)</f>
        <v>#VALUE!</v>
      </c>
      <c r="D372" s="16"/>
      <c r="E372" s="16"/>
      <c r="F372" s="16"/>
      <c r="G372" s="16" t="e">
        <f>ABS(G371-G352)</f>
        <v>#VALUE!</v>
      </c>
    </row>
    <row r="373" spans="1:13" hidden="1" x14ac:dyDescent="0.2">
      <c r="A373" s="14" t="s">
        <v>26</v>
      </c>
      <c r="B373" s="15"/>
      <c r="C373" s="16" t="e">
        <f>ABS((C352-C371)*100/C371)</f>
        <v>#VALUE!</v>
      </c>
      <c r="D373" s="16"/>
      <c r="E373" s="16"/>
      <c r="F373" s="16"/>
      <c r="G373" s="16" t="e">
        <f>ABS((G352-G371)*100/G371)</f>
        <v>#VALUE!</v>
      </c>
    </row>
    <row r="374" spans="1:13" hidden="1" x14ac:dyDescent="0.2">
      <c r="C374" s="31"/>
    </row>
    <row r="375" spans="1:13" hidden="1" x14ac:dyDescent="0.2">
      <c r="A375" t="s">
        <v>46</v>
      </c>
      <c r="C375" s="3">
        <f>calculations!C29</f>
        <v>0</v>
      </c>
      <c r="D375" s="2" t="s">
        <v>13</v>
      </c>
      <c r="E375" s="15" t="str">
        <f>IF(C375=0,"",IF(C378&lt;2,"",IF(C378&gt;4,"X","close")))</f>
        <v/>
      </c>
      <c r="G375" s="3">
        <f>calculations!G29</f>
        <v>0</v>
      </c>
      <c r="H375" s="2" t="s">
        <v>13</v>
      </c>
      <c r="I375" s="15" t="str">
        <f>IF(G375=0,"",IF(G378&lt;2,"",IF(G378&gt;4,"X","close")))</f>
        <v/>
      </c>
    </row>
    <row r="376" spans="1:13" hidden="1" x14ac:dyDescent="0.2">
      <c r="A376" s="14" t="s">
        <v>24</v>
      </c>
      <c r="B376" s="15"/>
      <c r="C376" s="16" t="e">
        <f>C371*65.39</f>
        <v>#VALUE!</v>
      </c>
      <c r="D376" s="16"/>
      <c r="E376" s="16"/>
      <c r="F376" s="16"/>
      <c r="G376" s="16" t="e">
        <f>G371*65.39</f>
        <v>#VALUE!</v>
      </c>
    </row>
    <row r="377" spans="1:13" ht="25.5" hidden="1" x14ac:dyDescent="0.2">
      <c r="A377" s="14" t="s">
        <v>25</v>
      </c>
      <c r="B377" s="15"/>
      <c r="C377" s="16" t="e">
        <f>ABS(C376-C375)</f>
        <v>#VALUE!</v>
      </c>
      <c r="D377" s="16"/>
      <c r="E377" s="16"/>
      <c r="F377" s="16"/>
      <c r="G377" s="16" t="e">
        <f>ABS(G376-G375)</f>
        <v>#VALUE!</v>
      </c>
    </row>
    <row r="378" spans="1:13" hidden="1" x14ac:dyDescent="0.2">
      <c r="A378" s="14" t="s">
        <v>26</v>
      </c>
      <c r="B378" s="15"/>
      <c r="C378" s="16" t="e">
        <f>ABS(C377*100/C376)</f>
        <v>#VALUE!</v>
      </c>
      <c r="D378" s="16"/>
      <c r="E378" s="16"/>
      <c r="F378" s="16"/>
      <c r="G378" s="16" t="e">
        <f>ABS(G377*100/G376)</f>
        <v>#VALUE!</v>
      </c>
    </row>
    <row r="379" spans="1:13" hidden="1" x14ac:dyDescent="0.2">
      <c r="A379" s="14"/>
      <c r="B379" s="15"/>
      <c r="C379" s="16"/>
      <c r="D379" s="16"/>
      <c r="E379" s="16"/>
      <c r="F379" s="16"/>
      <c r="G379" s="16"/>
    </row>
    <row r="380" spans="1:13" hidden="1" x14ac:dyDescent="0.2"/>
    <row r="381" spans="1:13" hidden="1" x14ac:dyDescent="0.2">
      <c r="A381" t="s">
        <v>47</v>
      </c>
      <c r="C381" s="3">
        <f>calculations!C31</f>
        <v>0</v>
      </c>
      <c r="D381" s="2" t="s">
        <v>16</v>
      </c>
      <c r="E381" s="15" t="str">
        <f>IF(C381=0,"",IF(C384&lt;2,"",IF(C384&gt;4,"X","close")))</f>
        <v/>
      </c>
      <c r="G381" s="3">
        <f>calculations!G31</f>
        <v>0</v>
      </c>
      <c r="H381" s="2" t="s">
        <v>16</v>
      </c>
      <c r="I381" s="15" t="str">
        <f>IF(G381=0,"",IF(G384&lt;2,"",IF(G384&gt;4,"X","close")))</f>
        <v/>
      </c>
    </row>
    <row r="382" spans="1:13" hidden="1" x14ac:dyDescent="0.2">
      <c r="A382" s="14" t="s">
        <v>24</v>
      </c>
      <c r="B382" s="15"/>
      <c r="C382" s="16" t="e">
        <f>C376*100/C302</f>
        <v>#VALUE!</v>
      </c>
      <c r="D382" s="16"/>
      <c r="E382" s="16"/>
      <c r="F382" s="16"/>
      <c r="G382" s="16" t="e">
        <f>G376*100/G302</f>
        <v>#VALUE!</v>
      </c>
    </row>
    <row r="383" spans="1:13" ht="25.5" hidden="1" x14ac:dyDescent="0.2">
      <c r="A383" s="14" t="s">
        <v>25</v>
      </c>
      <c r="B383" s="15"/>
      <c r="C383" s="16" t="e">
        <f>ABS(C382-C381)</f>
        <v>#VALUE!</v>
      </c>
      <c r="D383" s="16"/>
      <c r="E383" s="16"/>
      <c r="F383" s="16"/>
      <c r="G383" s="16" t="e">
        <f>ABS(G382-G381)</f>
        <v>#VALUE!</v>
      </c>
    </row>
    <row r="384" spans="1:13" hidden="1" x14ac:dyDescent="0.2">
      <c r="A384" s="14" t="s">
        <v>26</v>
      </c>
      <c r="B384" s="15"/>
      <c r="C384" s="16" t="e">
        <f>ABS(C383*100/C382)</f>
        <v>#VALUE!</v>
      </c>
      <c r="D384" s="16"/>
      <c r="E384" s="16"/>
      <c r="F384" s="16"/>
      <c r="G384" s="16" t="e">
        <f>ABS(G383*100/G382)</f>
        <v>#VALUE!</v>
      </c>
    </row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</sheetData>
  <customSheetViews>
    <customSheetView guid="{115C6F58-41E2-44C7-BF61-547172606B68}" state="hidden" topLeftCell="A19">
      <selection activeCell="J27" sqref="J27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K31"/>
  <sheetViews>
    <sheetView topLeftCell="A22" workbookViewId="0">
      <selection activeCell="D51" sqref="D51"/>
    </sheetView>
  </sheetViews>
  <sheetFormatPr defaultRowHeight="12.75" x14ac:dyDescent="0.2"/>
  <cols>
    <col min="1" max="1" width="17.28515625" customWidth="1"/>
    <col min="2" max="2" width="2.5703125" customWidth="1"/>
    <col min="4" max="4" width="10.42578125" customWidth="1"/>
    <col min="5" max="6" width="3.140625" customWidth="1"/>
    <col min="9" max="9" width="3" customWidth="1"/>
    <col min="10" max="10" width="3.42578125" customWidth="1"/>
    <col min="11" max="11" width="19.28515625" customWidth="1"/>
  </cols>
  <sheetData>
    <row r="3" spans="1:9" x14ac:dyDescent="0.2">
      <c r="C3" t="s">
        <v>2</v>
      </c>
      <c r="G3" t="s">
        <v>3</v>
      </c>
    </row>
    <row r="4" spans="1:9" x14ac:dyDescent="0.2">
      <c r="A4" s="1" t="s">
        <v>4</v>
      </c>
      <c r="C4" s="46">
        <f>'data sheet'!C8</f>
        <v>0</v>
      </c>
      <c r="D4" t="s">
        <v>13</v>
      </c>
      <c r="G4" s="9">
        <f>'data sheet'!G8</f>
        <v>0</v>
      </c>
      <c r="H4" t="s">
        <v>13</v>
      </c>
    </row>
    <row r="5" spans="1:9" x14ac:dyDescent="0.2">
      <c r="A5" s="1"/>
    </row>
    <row r="6" spans="1:9" ht="25.5" x14ac:dyDescent="0.2">
      <c r="A6" s="1" t="s">
        <v>5</v>
      </c>
      <c r="C6" s="10">
        <f>'data sheet'!C10</f>
        <v>0</v>
      </c>
      <c r="D6" t="s">
        <v>13</v>
      </c>
      <c r="G6" s="10">
        <f>'data sheet'!G10</f>
        <v>0</v>
      </c>
      <c r="H6" t="s">
        <v>13</v>
      </c>
    </row>
    <row r="7" spans="1:9" ht="25.5" x14ac:dyDescent="0.2">
      <c r="A7" s="1" t="s">
        <v>6</v>
      </c>
      <c r="C7" s="10">
        <f>'data sheet'!C11</f>
        <v>0</v>
      </c>
      <c r="D7" t="s">
        <v>13</v>
      </c>
      <c r="G7" s="10">
        <f>'data sheet'!G11</f>
        <v>0</v>
      </c>
      <c r="H7" t="s">
        <v>13</v>
      </c>
    </row>
    <row r="8" spans="1:9" ht="25.5" x14ac:dyDescent="0.2">
      <c r="A8" s="1" t="s">
        <v>18</v>
      </c>
      <c r="C8" s="3"/>
      <c r="D8" s="2" t="s">
        <v>13</v>
      </c>
      <c r="E8" s="15" t="str">
        <f>IF(C8=0,"",IF('calculation check'!C11&lt;2,"",IF('calculation check'!C11&gt;4,"X","close")))</f>
        <v/>
      </c>
      <c r="F8" s="15"/>
      <c r="G8" s="3"/>
      <c r="H8" s="2" t="s">
        <v>13</v>
      </c>
      <c r="I8" s="15" t="str">
        <f>IF(G8=0,"",IF('calculation check'!G11&lt;2,"",IF('calculation check'!G11&gt;4,"X","close")))</f>
        <v/>
      </c>
    </row>
    <row r="9" spans="1:9" x14ac:dyDescent="0.2">
      <c r="A9" s="1" t="s">
        <v>20</v>
      </c>
      <c r="C9" s="13"/>
      <c r="D9" s="2" t="s">
        <v>21</v>
      </c>
      <c r="E9" s="15" t="str">
        <f>IF(C9=0,"",IF('calculation check'!C15&lt;2,"",IF('calculation check'!C15&gt;4,"X","close")))</f>
        <v/>
      </c>
      <c r="G9" s="13"/>
      <c r="H9" s="2" t="s">
        <v>21</v>
      </c>
      <c r="I9" s="15" t="str">
        <f>IF(G9=0,"",IF('calculation check'!G15&lt;2,"",IF('calculation check'!G15&gt;4,"X","close")))</f>
        <v/>
      </c>
    </row>
    <row r="10" spans="1:9" x14ac:dyDescent="0.2">
      <c r="A10" s="1"/>
      <c r="I10" s="15"/>
    </row>
    <row r="11" spans="1:9" ht="25.5" x14ac:dyDescent="0.2">
      <c r="A11" s="1" t="s">
        <v>19</v>
      </c>
      <c r="C11" s="19"/>
      <c r="D11" s="18" t="s">
        <v>22</v>
      </c>
      <c r="E11" s="15" t="str">
        <f>IF(C11=0,"",IF('calculation check'!C20&lt;2,"",IF('calculation check'!C20&gt;4,"X","close")))</f>
        <v/>
      </c>
      <c r="G11" s="19"/>
      <c r="H11" s="18" t="s">
        <v>22</v>
      </c>
      <c r="I11" s="15" t="str">
        <f>IF(G11=0,"",IF('calculation check'!G20&lt;2,"",IF('calculation check'!G20&gt;4,"X","close")))</f>
        <v/>
      </c>
    </row>
    <row r="12" spans="1:9" x14ac:dyDescent="0.2">
      <c r="A12" s="1"/>
    </row>
    <row r="13" spans="1:9" ht="25.5" x14ac:dyDescent="0.2">
      <c r="A13" s="1" t="s">
        <v>7</v>
      </c>
      <c r="C13" s="10">
        <f>'data sheet'!C13</f>
        <v>0</v>
      </c>
      <c r="D13" t="s">
        <v>15</v>
      </c>
      <c r="G13" s="10">
        <f>'data sheet'!G13</f>
        <v>0</v>
      </c>
      <c r="H13" t="s">
        <v>15</v>
      </c>
    </row>
    <row r="14" spans="1:9" x14ac:dyDescent="0.2">
      <c r="A14" s="1"/>
    </row>
    <row r="15" spans="1:9" ht="38.25" x14ac:dyDescent="0.2">
      <c r="A15" s="1" t="s">
        <v>8</v>
      </c>
      <c r="C15" s="11">
        <f>'data sheet'!C15</f>
        <v>0</v>
      </c>
      <c r="D15" t="s">
        <v>14</v>
      </c>
      <c r="G15" s="11">
        <f>'data sheet'!G15</f>
        <v>0</v>
      </c>
      <c r="H15" t="s">
        <v>14</v>
      </c>
    </row>
    <row r="16" spans="1:9" ht="51" x14ac:dyDescent="0.2">
      <c r="A16" s="1" t="s">
        <v>9</v>
      </c>
      <c r="C16" s="12">
        <f>'data sheet'!C16</f>
        <v>0</v>
      </c>
      <c r="D16" t="str">
        <f>IF(C16=1,"",IF(C16=2,"","must be 1 or 2"))</f>
        <v>must be 1 or 2</v>
      </c>
      <c r="G16" s="12">
        <f>'data sheet'!G16</f>
        <v>0</v>
      </c>
    </row>
    <row r="17" spans="1:11" ht="38.25" x14ac:dyDescent="0.2">
      <c r="A17" s="1" t="s">
        <v>23</v>
      </c>
      <c r="C17" s="3"/>
      <c r="D17" s="2" t="s">
        <v>15</v>
      </c>
      <c r="E17" s="15" t="str">
        <f>IF(C17=0,"",IF('calculation check'!C29&lt;2,"",IF('calculation check'!C29&gt;4,"X","close")))</f>
        <v/>
      </c>
      <c r="F17" s="43" t="str">
        <f>'calculation check'!F26</f>
        <v/>
      </c>
      <c r="G17" s="3"/>
      <c r="H17" s="2" t="s">
        <v>15</v>
      </c>
      <c r="I17" s="15" t="str">
        <f>IF(G17=0,"",IF('calculation check'!G29&lt;2,"",IF('calculation check'!G29&gt;4,"X","close")))</f>
        <v/>
      </c>
      <c r="J17" s="43" t="str">
        <f>'calculation check'!J26</f>
        <v/>
      </c>
      <c r="K17" s="42" t="s">
        <v>66</v>
      </c>
    </row>
    <row r="18" spans="1:11" x14ac:dyDescent="0.2">
      <c r="A18" s="1"/>
    </row>
    <row r="19" spans="1:11" ht="25.5" x14ac:dyDescent="0.2">
      <c r="A19" s="1" t="s">
        <v>10</v>
      </c>
      <c r="C19" s="10">
        <f>'data sheet'!C18</f>
        <v>0</v>
      </c>
      <c r="D19" s="8" t="s">
        <v>17</v>
      </c>
      <c r="G19" s="10">
        <f>'data sheet'!G18</f>
        <v>0</v>
      </c>
      <c r="H19" s="8" t="s">
        <v>17</v>
      </c>
    </row>
    <row r="20" spans="1:11" ht="25.5" x14ac:dyDescent="0.2">
      <c r="A20" s="1" t="s">
        <v>10</v>
      </c>
      <c r="C20" s="20"/>
      <c r="D20" s="21" t="s">
        <v>27</v>
      </c>
      <c r="E20" s="15" t="str">
        <f>IF(C20=0,"",IF('calculation check'!C35&lt;2,"",IF('calculation check'!C35&gt;4,"X","close")))</f>
        <v/>
      </c>
      <c r="G20" s="20"/>
      <c r="H20" s="21" t="s">
        <v>27</v>
      </c>
      <c r="I20" s="15" t="str">
        <f>IF(G20=0,"",IF('calculation check'!G35&lt;2,"",IF('calculation check'!G35&gt;4,"X","close")))</f>
        <v/>
      </c>
    </row>
    <row r="21" spans="1:11" x14ac:dyDescent="0.2">
      <c r="A21" s="1"/>
    </row>
    <row r="22" spans="1:11" ht="38.25" x14ac:dyDescent="0.2">
      <c r="A22" s="1" t="s">
        <v>11</v>
      </c>
      <c r="C22" s="63">
        <f>'data sheet'!C20</f>
        <v>0</v>
      </c>
      <c r="D22" s="22" t="s">
        <v>15</v>
      </c>
      <c r="E22" s="22"/>
      <c r="F22" s="22"/>
      <c r="G22" s="63">
        <f>'data sheet'!G20</f>
        <v>0</v>
      </c>
      <c r="H22" s="22" t="s">
        <v>15</v>
      </c>
    </row>
    <row r="24" spans="1:11" ht="15.75" x14ac:dyDescent="0.3">
      <c r="A24" t="s">
        <v>55</v>
      </c>
      <c r="C24" s="20"/>
      <c r="D24" s="18" t="s">
        <v>15</v>
      </c>
      <c r="E24" s="15" t="str">
        <f>IF(C24=0,"",IF('calculation check'!C42&lt;2,"",IF('calculation check'!C42&gt;4,"X","close")))</f>
        <v/>
      </c>
      <c r="G24" s="20"/>
      <c r="H24" s="18" t="s">
        <v>15</v>
      </c>
      <c r="I24" s="15" t="str">
        <f>IF(G24=0,"",IF('calculation check'!G42&lt;2,"",IF('calculation check'!G42&gt;4,"X","close")))</f>
        <v/>
      </c>
    </row>
    <row r="25" spans="1:11" x14ac:dyDescent="0.2">
      <c r="A25" t="s">
        <v>28</v>
      </c>
      <c r="C25" s="23"/>
      <c r="D25" s="18" t="s">
        <v>29</v>
      </c>
      <c r="E25" s="15" t="str">
        <f>IF(C25=0,"",IF('calculation check'!C47&lt;2,"",IF('calculation check'!C47&gt;4,"X","close")))</f>
        <v/>
      </c>
      <c r="F25" s="22"/>
    </row>
    <row r="26" spans="1:11" ht="15.75" x14ac:dyDescent="0.3">
      <c r="A26" t="s">
        <v>30</v>
      </c>
      <c r="C26" s="24"/>
      <c r="D26" s="18" t="s">
        <v>31</v>
      </c>
      <c r="E26" s="15" t="str">
        <f>IF(C26=0,"",IF('calculation check'!C52&lt;2,"",IF('calculation check'!C52&gt;4,"X","close")))</f>
        <v/>
      </c>
      <c r="G26" s="24"/>
      <c r="H26" s="18" t="s">
        <v>31</v>
      </c>
      <c r="I26" s="15" t="str">
        <f>IF(G26=0,"",IF('calculation check'!G52&lt;2,"",IF('calculation check'!G52&gt;4,"X","close")))</f>
        <v/>
      </c>
    </row>
    <row r="28" spans="1:11" x14ac:dyDescent="0.2">
      <c r="A28" t="s">
        <v>32</v>
      </c>
      <c r="C28" s="30"/>
      <c r="D28" s="2" t="s">
        <v>31</v>
      </c>
      <c r="E28" s="15" t="str">
        <f>IF(C28=0,"",IF('calculation check'!C373&lt;2,"",IF('calculation check'!C373&lt;4,"close",IF('calculation check'!C75&lt;2,"",(IF('calculation check'!C75&lt;4,"close","X"))))))</f>
        <v/>
      </c>
      <c r="G28" s="30"/>
      <c r="H28" s="2" t="s">
        <v>31</v>
      </c>
      <c r="I28" s="15" t="str">
        <f>IF(G28=0,"",IF('calculation check'!G373&lt;2,"",IF('calculation check'!G373&lt;4,"close",IF('calculation check'!G75&lt;2,"",(IF('calculation check'!G75&lt;4,"close","X"))))))</f>
        <v/>
      </c>
    </row>
    <row r="29" spans="1:11" x14ac:dyDescent="0.2">
      <c r="A29" t="s">
        <v>46</v>
      </c>
      <c r="C29" s="30"/>
      <c r="D29" s="2" t="s">
        <v>13</v>
      </c>
      <c r="E29" s="15" t="str">
        <f>IF(C29=0,"",IF('calculation check'!C378&lt;2,"",IF('calculation check'!C378&lt;4,"close",IF('calculation check'!C80&lt;2,"",(IF('calculation check'!C80&lt;4,"close","X"))))))</f>
        <v/>
      </c>
      <c r="G29" s="30"/>
      <c r="H29" s="2" t="s">
        <v>13</v>
      </c>
      <c r="I29" s="15" t="str">
        <f>IF(G29=0,"",IF('calculation check'!G378&lt;2,"",IF('calculation check'!G378&lt;4,"close",IF('calculation check'!G80&lt;2,"",(IF('calculation check'!G80&lt;4,"close","X"))))))</f>
        <v/>
      </c>
    </row>
    <row r="31" spans="1:11" ht="15" x14ac:dyDescent="0.2">
      <c r="A31" t="s">
        <v>47</v>
      </c>
      <c r="C31" s="3"/>
      <c r="D31" s="2" t="s">
        <v>16</v>
      </c>
      <c r="E31" s="51" t="str">
        <f>IF(C31=0,"",IF('calculation check'!C384&lt;2,"",IF('calculation check'!C384&lt;4,"close",IF('calculation check'!C86&lt;2,"",(IF('calculation check'!C86&lt;4,"close","X"))))))</f>
        <v/>
      </c>
      <c r="G31" s="3"/>
      <c r="H31" s="2" t="s">
        <v>16</v>
      </c>
      <c r="I31" s="51" t="str">
        <f>IF(G31=0,"",IF('calculation check'!G384&lt;2,"",IF('calculation check'!G384&lt;4,"close",IF('calculation check'!G86&lt;2,"",(IF('calculation check'!G86&lt;4,"close","X"))))))</f>
        <v/>
      </c>
    </row>
  </sheetData>
  <sheetProtection password="83D7" sheet="1" objects="1" scenarios="1"/>
  <customSheetViews>
    <customSheetView guid="{115C6F58-41E2-44C7-BF61-547172606B68}">
      <selection activeCell="K19" sqref="K19"/>
      <pageMargins left="0.75" right="0.75" top="1" bottom="1" header="0.5" footer="0.5"/>
      <pageSetup orientation="portrait" horizontalDpi="300" verticalDpi="300" r:id="rId1"/>
      <headerFooter alignWithMargins="0"/>
    </customSheetView>
  </customSheetViews>
  <phoneticPr fontId="0" type="noConversion"/>
  <pageMargins left="0.75" right="0.75" top="1" bottom="1" header="0.5" footer="0.5"/>
  <pageSetup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6"/>
  <sheetViews>
    <sheetView zoomScale="60" zoomScaleNormal="60" zoomScaleSheetLayoutView="75" workbookViewId="0">
      <selection activeCell="B2" sqref="B2"/>
    </sheetView>
  </sheetViews>
  <sheetFormatPr defaultRowHeight="38.25" customHeight="1" x14ac:dyDescent="0.5"/>
  <cols>
    <col min="1" max="1" width="81.5703125" style="78" bestFit="1" customWidth="1"/>
    <col min="2" max="2" width="25.85546875" style="52" customWidth="1"/>
    <col min="3" max="3" width="20" style="59" customWidth="1"/>
    <col min="4" max="4" width="18.28515625" style="53" bestFit="1" customWidth="1"/>
    <col min="5" max="5" width="9.28515625" style="50" customWidth="1"/>
    <col min="6" max="6" width="9.42578125" style="50" customWidth="1"/>
    <col min="7" max="7" width="9.85546875" style="50" customWidth="1"/>
    <col min="8" max="16384" width="9.140625" style="50"/>
  </cols>
  <sheetData>
    <row r="1" spans="1:9" s="49" customFormat="1" ht="48.75" customHeight="1" x14ac:dyDescent="0.35">
      <c r="A1" s="69" t="s">
        <v>71</v>
      </c>
      <c r="B1" s="53" t="s">
        <v>153</v>
      </c>
      <c r="C1" s="49" t="s">
        <v>47</v>
      </c>
      <c r="D1" s="49" t="s">
        <v>154</v>
      </c>
    </row>
    <row r="2" spans="1:9" s="49" customFormat="1" ht="48.75" customHeight="1" x14ac:dyDescent="0.35">
      <c r="A2" t="s">
        <v>72</v>
      </c>
      <c r="B2" s="87">
        <v>2</v>
      </c>
      <c r="C2" s="88">
        <v>0.76790000000000003</v>
      </c>
      <c r="D2" s="89" t="s">
        <v>73</v>
      </c>
    </row>
    <row r="3" spans="1:9" ht="38.25" customHeight="1" x14ac:dyDescent="0.35">
      <c r="A3" t="s">
        <v>74</v>
      </c>
      <c r="B3" s="87">
        <v>5</v>
      </c>
      <c r="C3" s="88">
        <v>0.5867</v>
      </c>
      <c r="D3" s="89" t="s">
        <v>73</v>
      </c>
    </row>
    <row r="4" spans="1:9" ht="38.25" customHeight="1" x14ac:dyDescent="0.35">
      <c r="A4" t="s">
        <v>75</v>
      </c>
      <c r="B4" s="87">
        <v>2</v>
      </c>
      <c r="C4" s="88">
        <v>0.76790000000000003</v>
      </c>
      <c r="D4" s="89" t="s">
        <v>73</v>
      </c>
    </row>
    <row r="5" spans="1:9" ht="38.25" customHeight="1" x14ac:dyDescent="0.35">
      <c r="A5" t="s">
        <v>76</v>
      </c>
      <c r="B5" s="87">
        <v>5</v>
      </c>
      <c r="C5" s="88">
        <v>0.5867</v>
      </c>
      <c r="D5" s="89" t="s">
        <v>73</v>
      </c>
    </row>
    <row r="6" spans="1:9" ht="38.25" customHeight="1" x14ac:dyDescent="0.35">
      <c r="A6" t="s">
        <v>77</v>
      </c>
      <c r="B6" s="87">
        <v>2</v>
      </c>
      <c r="C6" s="88">
        <v>0.76790000000000003</v>
      </c>
      <c r="D6" s="89" t="s">
        <v>73</v>
      </c>
    </row>
    <row r="7" spans="1:9" ht="38.25" customHeight="1" x14ac:dyDescent="0.35">
      <c r="A7" t="s">
        <v>78</v>
      </c>
      <c r="B7" s="87">
        <v>5</v>
      </c>
      <c r="C7" s="88">
        <v>0.5867</v>
      </c>
      <c r="D7" s="89" t="s">
        <v>73</v>
      </c>
    </row>
    <row r="8" spans="1:9" ht="38.25" customHeight="1" x14ac:dyDescent="0.35">
      <c r="A8" t="s">
        <v>79</v>
      </c>
      <c r="B8" s="87">
        <v>2</v>
      </c>
      <c r="C8" s="88">
        <v>0.76790000000000003</v>
      </c>
      <c r="D8" s="89" t="s">
        <v>73</v>
      </c>
    </row>
    <row r="9" spans="1:9" ht="38.25" customHeight="1" x14ac:dyDescent="0.35">
      <c r="A9" t="s">
        <v>80</v>
      </c>
      <c r="B9" s="87">
        <v>5</v>
      </c>
      <c r="C9" s="88">
        <v>0.5867</v>
      </c>
      <c r="D9" s="89" t="s">
        <v>73</v>
      </c>
      <c r="I9" s="59"/>
    </row>
    <row r="10" spans="1:9" ht="38.25" customHeight="1" x14ac:dyDescent="0.35">
      <c r="A10" t="s">
        <v>81</v>
      </c>
      <c r="B10" s="87">
        <v>2</v>
      </c>
      <c r="C10" s="88">
        <v>0.76790000000000003</v>
      </c>
      <c r="D10" s="89" t="s">
        <v>73</v>
      </c>
    </row>
    <row r="11" spans="1:9" ht="38.25" customHeight="1" x14ac:dyDescent="0.35">
      <c r="A11" t="s">
        <v>82</v>
      </c>
      <c r="B11" s="87">
        <v>5</v>
      </c>
      <c r="C11" s="88">
        <v>0.5867</v>
      </c>
      <c r="D11" s="89" t="s">
        <v>73</v>
      </c>
    </row>
    <row r="12" spans="1:9" ht="38.25" customHeight="1" x14ac:dyDescent="0.35">
      <c r="A12" t="s">
        <v>83</v>
      </c>
      <c r="B12" s="87">
        <v>2</v>
      </c>
      <c r="C12" s="88">
        <v>0.76790000000000003</v>
      </c>
      <c r="D12" s="89" t="s">
        <v>73</v>
      </c>
    </row>
    <row r="13" spans="1:9" ht="38.25" customHeight="1" x14ac:dyDescent="0.35">
      <c r="A13" t="s">
        <v>84</v>
      </c>
      <c r="B13" s="87">
        <v>5</v>
      </c>
      <c r="C13" s="88">
        <v>0.5867</v>
      </c>
      <c r="D13" s="89" t="s">
        <v>73</v>
      </c>
    </row>
    <row r="14" spans="1:9" ht="38.25" customHeight="1" x14ac:dyDescent="0.35">
      <c r="A14" t="s">
        <v>85</v>
      </c>
      <c r="B14" s="87">
        <v>2</v>
      </c>
      <c r="C14" s="88">
        <v>0.76790000000000003</v>
      </c>
      <c r="D14" s="89" t="s">
        <v>73</v>
      </c>
    </row>
    <row r="15" spans="1:9" ht="38.25" customHeight="1" x14ac:dyDescent="0.35">
      <c r="A15" t="s">
        <v>86</v>
      </c>
      <c r="B15" s="87">
        <v>5</v>
      </c>
      <c r="C15" s="88">
        <v>0.5867</v>
      </c>
      <c r="D15" s="89" t="s">
        <v>73</v>
      </c>
    </row>
    <row r="16" spans="1:9" ht="38.25" customHeight="1" x14ac:dyDescent="0.35">
      <c r="A16" t="s">
        <v>87</v>
      </c>
      <c r="B16" s="87">
        <v>2</v>
      </c>
      <c r="C16" s="88">
        <v>0.76790000000000003</v>
      </c>
      <c r="D16" s="89" t="s">
        <v>73</v>
      </c>
    </row>
    <row r="17" spans="1:4" ht="38.25" customHeight="1" x14ac:dyDescent="0.35">
      <c r="A17" t="s">
        <v>88</v>
      </c>
      <c r="B17" s="87">
        <v>5</v>
      </c>
      <c r="C17" s="88">
        <v>0.5867</v>
      </c>
      <c r="D17" s="89" t="s">
        <v>89</v>
      </c>
    </row>
    <row r="18" spans="1:4" ht="38.25" customHeight="1" x14ac:dyDescent="0.35">
      <c r="A18" t="s">
        <v>90</v>
      </c>
      <c r="B18" s="87">
        <v>2</v>
      </c>
      <c r="C18" s="88">
        <v>0.76790000000000003</v>
      </c>
      <c r="D18" s="89" t="s">
        <v>89</v>
      </c>
    </row>
    <row r="19" spans="1:4" ht="38.25" customHeight="1" x14ac:dyDescent="0.35">
      <c r="A19" t="s">
        <v>91</v>
      </c>
      <c r="B19" s="87">
        <v>5</v>
      </c>
      <c r="C19" s="88">
        <v>0.5867</v>
      </c>
      <c r="D19" s="89" t="s">
        <v>89</v>
      </c>
    </row>
    <row r="20" spans="1:4" ht="38.25" customHeight="1" x14ac:dyDescent="0.35">
      <c r="A20" t="s">
        <v>92</v>
      </c>
      <c r="B20" s="87">
        <v>2</v>
      </c>
      <c r="C20" s="88">
        <v>0.76790000000000003</v>
      </c>
      <c r="D20" s="89" t="s">
        <v>89</v>
      </c>
    </row>
    <row r="21" spans="1:4" ht="33.75" customHeight="1" x14ac:dyDescent="0.35">
      <c r="A21" t="s">
        <v>93</v>
      </c>
      <c r="B21" s="87">
        <v>5</v>
      </c>
      <c r="C21" s="88">
        <v>0.5867</v>
      </c>
      <c r="D21" s="89" t="s">
        <v>89</v>
      </c>
    </row>
    <row r="22" spans="1:4" ht="41.25" customHeight="1" x14ac:dyDescent="0.35">
      <c r="A22" t="s">
        <v>94</v>
      </c>
      <c r="B22" s="87">
        <v>2</v>
      </c>
      <c r="C22" s="88">
        <v>0.76790000000000003</v>
      </c>
      <c r="D22" s="89" t="s">
        <v>89</v>
      </c>
    </row>
    <row r="23" spans="1:4" ht="41.25" customHeight="1" x14ac:dyDescent="0.35">
      <c r="A23" t="s">
        <v>95</v>
      </c>
      <c r="B23" s="87">
        <v>5</v>
      </c>
      <c r="C23" s="88">
        <v>0.5867</v>
      </c>
      <c r="D23" s="89" t="s">
        <v>89</v>
      </c>
    </row>
    <row r="24" spans="1:4" ht="41.25" customHeight="1" x14ac:dyDescent="0.35">
      <c r="A24" t="s">
        <v>96</v>
      </c>
      <c r="B24" s="87">
        <v>2</v>
      </c>
      <c r="C24" s="88">
        <v>0.76790000000000003</v>
      </c>
      <c r="D24" s="89" t="s">
        <v>89</v>
      </c>
    </row>
    <row r="25" spans="1:4" ht="41.25" customHeight="1" x14ac:dyDescent="0.35">
      <c r="A25" t="s">
        <v>97</v>
      </c>
      <c r="B25" s="87">
        <v>5</v>
      </c>
      <c r="C25" s="88">
        <v>0.5867</v>
      </c>
      <c r="D25" s="89" t="s">
        <v>89</v>
      </c>
    </row>
    <row r="26" spans="1:4" ht="41.25" customHeight="1" x14ac:dyDescent="0.35">
      <c r="A26" t="s">
        <v>98</v>
      </c>
      <c r="B26" s="87">
        <v>2</v>
      </c>
      <c r="C26" s="88">
        <v>0.76790000000000003</v>
      </c>
      <c r="D26" s="89" t="s">
        <v>89</v>
      </c>
    </row>
    <row r="27" spans="1:4" ht="41.25" customHeight="1" x14ac:dyDescent="0.35">
      <c r="A27" t="s">
        <v>99</v>
      </c>
      <c r="B27" s="87">
        <v>5</v>
      </c>
      <c r="C27" s="88">
        <v>0.5867</v>
      </c>
      <c r="D27" s="89" t="s">
        <v>89</v>
      </c>
    </row>
    <row r="28" spans="1:4" ht="41.25" customHeight="1" x14ac:dyDescent="0.35">
      <c r="A28" t="s">
        <v>100</v>
      </c>
      <c r="B28" s="87">
        <v>2</v>
      </c>
      <c r="C28" s="88">
        <v>0.76790000000000003</v>
      </c>
      <c r="D28" s="89" t="s">
        <v>89</v>
      </c>
    </row>
    <row r="29" spans="1:4" ht="41.25" customHeight="1" x14ac:dyDescent="0.35">
      <c r="A29" t="s">
        <v>101</v>
      </c>
      <c r="B29" s="87">
        <v>5</v>
      </c>
      <c r="C29" s="88">
        <v>0.5867</v>
      </c>
      <c r="D29" s="89" t="s">
        <v>89</v>
      </c>
    </row>
    <row r="30" spans="1:4" ht="41.25" customHeight="1" x14ac:dyDescent="0.35">
      <c r="A30" t="s">
        <v>102</v>
      </c>
      <c r="B30" s="87">
        <v>2</v>
      </c>
      <c r="C30" s="88">
        <v>0.76790000000000003</v>
      </c>
      <c r="D30" s="89" t="s">
        <v>89</v>
      </c>
    </row>
    <row r="31" spans="1:4" ht="41.25" customHeight="1" x14ac:dyDescent="0.35">
      <c r="A31" t="s">
        <v>103</v>
      </c>
      <c r="B31" s="87">
        <v>5</v>
      </c>
      <c r="C31" s="88">
        <v>0.5867</v>
      </c>
      <c r="D31" s="89" t="s">
        <v>89</v>
      </c>
    </row>
    <row r="32" spans="1:4" ht="38.25" customHeight="1" x14ac:dyDescent="0.35">
      <c r="A32" t="s">
        <v>104</v>
      </c>
      <c r="B32" s="87">
        <v>2</v>
      </c>
      <c r="C32" s="88">
        <v>0.76790000000000003</v>
      </c>
      <c r="D32" s="89" t="s">
        <v>89</v>
      </c>
    </row>
    <row r="33" spans="1:4" ht="38.25" customHeight="1" x14ac:dyDescent="0.35">
      <c r="A33" t="s">
        <v>105</v>
      </c>
      <c r="B33" s="87">
        <v>5</v>
      </c>
      <c r="C33" s="88">
        <v>0.5867</v>
      </c>
      <c r="D33" s="89" t="s">
        <v>89</v>
      </c>
    </row>
    <row r="34" spans="1:4" ht="38.25" customHeight="1" x14ac:dyDescent="0.35">
      <c r="A34" t="s">
        <v>106</v>
      </c>
      <c r="B34" s="87">
        <v>2</v>
      </c>
      <c r="C34" s="88">
        <v>0.76790000000000003</v>
      </c>
      <c r="D34" s="89" t="s">
        <v>89</v>
      </c>
    </row>
    <row r="35" spans="1:4" ht="38.25" customHeight="1" x14ac:dyDescent="0.35">
      <c r="A35" t="s">
        <v>107</v>
      </c>
      <c r="B35" s="87">
        <v>5</v>
      </c>
      <c r="C35" s="88">
        <v>0.5867</v>
      </c>
      <c r="D35" s="89" t="s">
        <v>89</v>
      </c>
    </row>
    <row r="36" spans="1:4" ht="38.25" customHeight="1" x14ac:dyDescent="0.35">
      <c r="A36" t="s">
        <v>108</v>
      </c>
      <c r="B36" s="87">
        <v>2</v>
      </c>
      <c r="C36" s="88">
        <v>0.76790000000000003</v>
      </c>
      <c r="D36" s="89" t="s">
        <v>109</v>
      </c>
    </row>
    <row r="37" spans="1:4" ht="38.25" customHeight="1" x14ac:dyDescent="0.35">
      <c r="A37" t="s">
        <v>110</v>
      </c>
      <c r="B37" s="87">
        <v>5</v>
      </c>
      <c r="C37" s="88">
        <v>0.5867</v>
      </c>
      <c r="D37" s="89" t="s">
        <v>109</v>
      </c>
    </row>
    <row r="38" spans="1:4" ht="38.25" customHeight="1" x14ac:dyDescent="0.35">
      <c r="A38" t="s">
        <v>111</v>
      </c>
      <c r="B38" s="87">
        <v>2</v>
      </c>
      <c r="C38" s="88">
        <v>0.76790000000000003</v>
      </c>
      <c r="D38" s="89" t="s">
        <v>109</v>
      </c>
    </row>
    <row r="39" spans="1:4" ht="38.25" customHeight="1" x14ac:dyDescent="0.35">
      <c r="A39" t="s">
        <v>112</v>
      </c>
      <c r="B39" s="87">
        <v>5</v>
      </c>
      <c r="C39" s="88">
        <v>0.5867</v>
      </c>
      <c r="D39" s="89" t="s">
        <v>109</v>
      </c>
    </row>
    <row r="40" spans="1:4" ht="38.25" customHeight="1" x14ac:dyDescent="0.35">
      <c r="A40" t="s">
        <v>113</v>
      </c>
      <c r="B40" s="87">
        <v>2</v>
      </c>
      <c r="C40" s="88">
        <v>0.76790000000000003</v>
      </c>
      <c r="D40" s="89" t="s">
        <v>109</v>
      </c>
    </row>
    <row r="41" spans="1:4" ht="38.25" customHeight="1" x14ac:dyDescent="0.35">
      <c r="A41" t="s">
        <v>114</v>
      </c>
      <c r="B41" s="87">
        <v>5</v>
      </c>
      <c r="C41" s="88">
        <v>0.5867</v>
      </c>
      <c r="D41" s="89" t="s">
        <v>109</v>
      </c>
    </row>
    <row r="42" spans="1:4" ht="38.25" customHeight="1" x14ac:dyDescent="0.35">
      <c r="A42" t="s">
        <v>115</v>
      </c>
      <c r="B42" s="87">
        <v>2</v>
      </c>
      <c r="C42" s="88">
        <v>0.76790000000000003</v>
      </c>
      <c r="D42" s="89" t="s">
        <v>109</v>
      </c>
    </row>
    <row r="43" spans="1:4" ht="38.25" customHeight="1" x14ac:dyDescent="0.35">
      <c r="A43" t="s">
        <v>116</v>
      </c>
      <c r="B43" s="87">
        <v>5</v>
      </c>
      <c r="C43" s="88">
        <v>0.5867</v>
      </c>
      <c r="D43" s="89" t="s">
        <v>109</v>
      </c>
    </row>
    <row r="44" spans="1:4" ht="38.25" customHeight="1" x14ac:dyDescent="0.35">
      <c r="A44" t="s">
        <v>117</v>
      </c>
      <c r="B44" s="87">
        <v>2</v>
      </c>
      <c r="C44" s="88">
        <v>0.76790000000000003</v>
      </c>
      <c r="D44" s="89" t="s">
        <v>109</v>
      </c>
    </row>
    <row r="45" spans="1:4" ht="38.25" customHeight="1" x14ac:dyDescent="0.35">
      <c r="A45" t="s">
        <v>118</v>
      </c>
      <c r="B45" s="87">
        <v>5</v>
      </c>
      <c r="C45" s="88">
        <v>0.5867</v>
      </c>
      <c r="D45" s="89" t="s">
        <v>109</v>
      </c>
    </row>
    <row r="46" spans="1:4" ht="38.25" customHeight="1" x14ac:dyDescent="0.35">
      <c r="A46" t="s">
        <v>119</v>
      </c>
      <c r="B46" s="87">
        <v>2</v>
      </c>
      <c r="C46" s="88">
        <v>0.76790000000000003</v>
      </c>
      <c r="D46" s="89" t="s">
        <v>109</v>
      </c>
    </row>
    <row r="47" spans="1:4" ht="36.75" customHeight="1" x14ac:dyDescent="0.35">
      <c r="A47" t="s">
        <v>120</v>
      </c>
      <c r="B47" s="87">
        <v>5</v>
      </c>
      <c r="C47" s="88">
        <v>0.5867</v>
      </c>
      <c r="D47" s="89" t="s">
        <v>109</v>
      </c>
    </row>
    <row r="48" spans="1:4" ht="38.25" customHeight="1" x14ac:dyDescent="0.35">
      <c r="A48" t="s">
        <v>121</v>
      </c>
      <c r="B48" s="87">
        <v>2</v>
      </c>
      <c r="C48" s="88">
        <v>0.76790000000000003</v>
      </c>
      <c r="D48" s="89" t="s">
        <v>109</v>
      </c>
    </row>
    <row r="49" spans="1:4" ht="38.25" customHeight="1" x14ac:dyDescent="0.35">
      <c r="A49" t="s">
        <v>122</v>
      </c>
      <c r="B49" s="87">
        <v>5</v>
      </c>
      <c r="C49" s="88">
        <v>0.5867</v>
      </c>
      <c r="D49" s="89" t="s">
        <v>109</v>
      </c>
    </row>
    <row r="50" spans="1:4" ht="38.25" customHeight="1" x14ac:dyDescent="0.35">
      <c r="A50" t="s">
        <v>123</v>
      </c>
      <c r="B50" s="87">
        <v>2</v>
      </c>
      <c r="C50" s="88">
        <v>0.76790000000000003</v>
      </c>
      <c r="D50" s="89" t="s">
        <v>109</v>
      </c>
    </row>
    <row r="51" spans="1:4" ht="38.25" customHeight="1" x14ac:dyDescent="0.35">
      <c r="A51" t="s">
        <v>124</v>
      </c>
      <c r="B51" s="87">
        <v>5</v>
      </c>
      <c r="C51" s="88">
        <v>0.5867</v>
      </c>
      <c r="D51" s="89" t="s">
        <v>109</v>
      </c>
    </row>
    <row r="52" spans="1:4" ht="38.25" customHeight="1" x14ac:dyDescent="0.35">
      <c r="A52" t="s">
        <v>125</v>
      </c>
      <c r="B52" s="87">
        <v>2</v>
      </c>
      <c r="C52" s="88">
        <v>0.76790000000000003</v>
      </c>
      <c r="D52" s="89" t="s">
        <v>109</v>
      </c>
    </row>
    <row r="53" spans="1:4" ht="38.25" customHeight="1" x14ac:dyDescent="0.35">
      <c r="A53" t="s">
        <v>126</v>
      </c>
      <c r="B53" s="87">
        <v>5</v>
      </c>
      <c r="C53" s="88">
        <v>0.5867</v>
      </c>
      <c r="D53" s="89" t="s">
        <v>109</v>
      </c>
    </row>
    <row r="54" spans="1:4" ht="38.25" customHeight="1" x14ac:dyDescent="0.35">
      <c r="A54" t="s">
        <v>127</v>
      </c>
      <c r="B54" s="87">
        <v>2</v>
      </c>
      <c r="C54" s="88">
        <v>0.76790000000000003</v>
      </c>
      <c r="D54" s="89" t="s">
        <v>109</v>
      </c>
    </row>
    <row r="55" spans="1:4" ht="38.25" customHeight="1" x14ac:dyDescent="0.35">
      <c r="A55" t="s">
        <v>128</v>
      </c>
      <c r="B55" s="87">
        <v>5</v>
      </c>
      <c r="C55" s="88">
        <v>0.5867</v>
      </c>
      <c r="D55" s="89" t="s">
        <v>109</v>
      </c>
    </row>
    <row r="56" spans="1:4" ht="38.25" customHeight="1" x14ac:dyDescent="0.35">
      <c r="A56" t="s">
        <v>129</v>
      </c>
      <c r="B56" s="87">
        <v>2</v>
      </c>
      <c r="C56" s="88">
        <v>0.76790000000000003</v>
      </c>
      <c r="D56" s="89" t="s">
        <v>109</v>
      </c>
    </row>
    <row r="57" spans="1:4" ht="38.25" customHeight="1" x14ac:dyDescent="0.35">
      <c r="A57" t="s">
        <v>130</v>
      </c>
      <c r="B57" s="87">
        <v>5</v>
      </c>
      <c r="C57" s="88">
        <v>0.5867</v>
      </c>
      <c r="D57" s="89" t="s">
        <v>109</v>
      </c>
    </row>
    <row r="58" spans="1:4" ht="38.25" customHeight="1" x14ac:dyDescent="0.35">
      <c r="A58" t="s">
        <v>131</v>
      </c>
      <c r="B58" s="87">
        <v>2</v>
      </c>
      <c r="C58" s="88">
        <v>0.76790000000000003</v>
      </c>
      <c r="D58" s="89" t="s">
        <v>132</v>
      </c>
    </row>
    <row r="59" spans="1:4" ht="38.25" customHeight="1" x14ac:dyDescent="0.35">
      <c r="A59" t="s">
        <v>133</v>
      </c>
      <c r="B59" s="87">
        <v>5</v>
      </c>
      <c r="C59" s="88">
        <v>0.5867</v>
      </c>
      <c r="D59" s="89" t="s">
        <v>132</v>
      </c>
    </row>
    <row r="60" spans="1:4" ht="38.25" customHeight="1" x14ac:dyDescent="0.35">
      <c r="A60" t="s">
        <v>134</v>
      </c>
      <c r="B60" s="87">
        <v>2</v>
      </c>
      <c r="C60" s="88">
        <v>0.76790000000000003</v>
      </c>
      <c r="D60" s="89" t="s">
        <v>132</v>
      </c>
    </row>
    <row r="61" spans="1:4" ht="38.25" customHeight="1" x14ac:dyDescent="0.35">
      <c r="A61" t="s">
        <v>135</v>
      </c>
      <c r="B61" s="87">
        <v>5</v>
      </c>
      <c r="C61" s="88">
        <v>0.5867</v>
      </c>
      <c r="D61" s="89" t="s">
        <v>132</v>
      </c>
    </row>
    <row r="62" spans="1:4" ht="38.25" customHeight="1" x14ac:dyDescent="0.35">
      <c r="A62" t="s">
        <v>136</v>
      </c>
      <c r="B62" s="87">
        <v>2</v>
      </c>
      <c r="C62" s="88">
        <v>0.76790000000000003</v>
      </c>
      <c r="D62" s="89" t="s">
        <v>132</v>
      </c>
    </row>
    <row r="63" spans="1:4" ht="38.25" customHeight="1" x14ac:dyDescent="0.35">
      <c r="A63" t="s">
        <v>137</v>
      </c>
      <c r="B63" s="87">
        <v>5</v>
      </c>
      <c r="C63" s="88">
        <v>0.5867</v>
      </c>
      <c r="D63" s="89" t="s">
        <v>132</v>
      </c>
    </row>
    <row r="64" spans="1:4" ht="38.25" customHeight="1" x14ac:dyDescent="0.35">
      <c r="A64" t="s">
        <v>138</v>
      </c>
      <c r="B64" s="87">
        <v>2</v>
      </c>
      <c r="C64" s="88">
        <v>0.76790000000000003</v>
      </c>
      <c r="D64" s="89" t="s">
        <v>132</v>
      </c>
    </row>
    <row r="65" spans="1:4" ht="38.25" customHeight="1" x14ac:dyDescent="0.35">
      <c r="A65" t="s">
        <v>139</v>
      </c>
      <c r="B65" s="87">
        <v>5</v>
      </c>
      <c r="C65" s="88">
        <v>0.5867</v>
      </c>
      <c r="D65" s="89" t="s">
        <v>132</v>
      </c>
    </row>
    <row r="66" spans="1:4" ht="38.25" customHeight="1" x14ac:dyDescent="0.35">
      <c r="A66" t="s">
        <v>140</v>
      </c>
      <c r="B66" s="87">
        <v>2</v>
      </c>
      <c r="C66" s="88">
        <v>0.76790000000000003</v>
      </c>
      <c r="D66" s="89" t="s">
        <v>132</v>
      </c>
    </row>
    <row r="67" spans="1:4" ht="38.25" customHeight="1" x14ac:dyDescent="0.35">
      <c r="A67" t="s">
        <v>141</v>
      </c>
      <c r="B67" s="87">
        <v>2</v>
      </c>
      <c r="C67" s="88">
        <v>0.76790000000000003</v>
      </c>
      <c r="D67" s="89" t="s">
        <v>132</v>
      </c>
    </row>
    <row r="68" spans="1:4" ht="38.25" customHeight="1" x14ac:dyDescent="0.35">
      <c r="A68" t="s">
        <v>142</v>
      </c>
      <c r="B68" s="87">
        <v>5</v>
      </c>
      <c r="C68" s="88">
        <v>0.5867</v>
      </c>
      <c r="D68" s="89" t="s">
        <v>132</v>
      </c>
    </row>
    <row r="69" spans="1:4" ht="38.25" customHeight="1" x14ac:dyDescent="0.35">
      <c r="A69" t="s">
        <v>143</v>
      </c>
      <c r="B69" s="87">
        <v>2</v>
      </c>
      <c r="C69" s="88">
        <v>0.76790000000000003</v>
      </c>
      <c r="D69" s="89" t="s">
        <v>132</v>
      </c>
    </row>
    <row r="70" spans="1:4" ht="38.25" customHeight="1" x14ac:dyDescent="0.35">
      <c r="A70" t="s">
        <v>144</v>
      </c>
      <c r="B70" s="87">
        <v>5</v>
      </c>
      <c r="C70" s="88">
        <v>0.5867</v>
      </c>
      <c r="D70" s="89" t="s">
        <v>132</v>
      </c>
    </row>
    <row r="71" spans="1:4" ht="38.25" customHeight="1" x14ac:dyDescent="0.35">
      <c r="A71" t="s">
        <v>145</v>
      </c>
      <c r="B71" s="87">
        <v>2</v>
      </c>
      <c r="C71" s="88">
        <v>0.76790000000000003</v>
      </c>
      <c r="D71" s="89" t="s">
        <v>132</v>
      </c>
    </row>
    <row r="72" spans="1:4" ht="37.5" customHeight="1" x14ac:dyDescent="0.35">
      <c r="A72" t="s">
        <v>146</v>
      </c>
      <c r="B72" s="87">
        <v>5</v>
      </c>
      <c r="C72" s="88">
        <v>0.5867</v>
      </c>
      <c r="D72" s="89" t="s">
        <v>132</v>
      </c>
    </row>
    <row r="73" spans="1:4" ht="38.25" customHeight="1" x14ac:dyDescent="0.35">
      <c r="A73" t="s">
        <v>147</v>
      </c>
      <c r="B73" s="87">
        <v>2</v>
      </c>
      <c r="C73" s="88">
        <v>0.76790000000000003</v>
      </c>
      <c r="D73" s="89" t="s">
        <v>132</v>
      </c>
    </row>
    <row r="74" spans="1:4" ht="38.25" customHeight="1" x14ac:dyDescent="0.35">
      <c r="A74" t="s">
        <v>148</v>
      </c>
      <c r="B74" s="87">
        <v>5</v>
      </c>
      <c r="C74" s="88">
        <v>0.5867</v>
      </c>
      <c r="D74" s="89" t="s">
        <v>132</v>
      </c>
    </row>
    <row r="75" spans="1:4" ht="38.25" customHeight="1" x14ac:dyDescent="0.35">
      <c r="A75" t="s">
        <v>149</v>
      </c>
      <c r="B75" s="87">
        <v>2</v>
      </c>
      <c r="C75" s="88">
        <v>0.76790000000000003</v>
      </c>
      <c r="D75" s="89" t="s">
        <v>132</v>
      </c>
    </row>
    <row r="76" spans="1:4" ht="38.25" customHeight="1" x14ac:dyDescent="0.35">
      <c r="A76" t="s">
        <v>150</v>
      </c>
      <c r="B76" s="87">
        <v>5</v>
      </c>
      <c r="C76" s="88">
        <v>0.5867</v>
      </c>
      <c r="D76" s="89" t="s">
        <v>132</v>
      </c>
    </row>
    <row r="77" spans="1:4" ht="38.25" customHeight="1" x14ac:dyDescent="0.35">
      <c r="A77" t="s">
        <v>151</v>
      </c>
      <c r="B77" s="87">
        <v>2</v>
      </c>
      <c r="C77" s="88">
        <v>0.76790000000000003</v>
      </c>
      <c r="D77" s="89" t="s">
        <v>132</v>
      </c>
    </row>
    <row r="78" spans="1:4" ht="38.25" customHeight="1" x14ac:dyDescent="0.35">
      <c r="A78" t="s">
        <v>152</v>
      </c>
      <c r="B78" s="87">
        <v>5</v>
      </c>
      <c r="C78" s="88">
        <v>0.5867</v>
      </c>
      <c r="D78" s="89" t="s">
        <v>132</v>
      </c>
    </row>
    <row r="79" spans="1:4" ht="38.25" customHeight="1" thickBot="1" x14ac:dyDescent="0.7">
      <c r="A79" s="70"/>
      <c r="B79" s="81"/>
      <c r="C79" s="82"/>
      <c r="D79" s="84"/>
    </row>
    <row r="80" spans="1:4" ht="38.25" customHeight="1" thickBot="1" x14ac:dyDescent="0.7">
      <c r="A80" s="70"/>
      <c r="B80" s="81"/>
      <c r="C80" s="82"/>
      <c r="D80" s="84"/>
    </row>
    <row r="81" spans="1:4" ht="38.25" customHeight="1" thickBot="1" x14ac:dyDescent="0.7">
      <c r="A81" s="70"/>
      <c r="B81" s="81"/>
      <c r="C81" s="82"/>
      <c r="D81" s="84"/>
    </row>
    <row r="82" spans="1:4" ht="38.25" customHeight="1" thickBot="1" x14ac:dyDescent="0.7">
      <c r="A82" s="70"/>
      <c r="B82" s="81"/>
      <c r="C82" s="82"/>
      <c r="D82" s="84"/>
    </row>
    <row r="83" spans="1:4" ht="38.25" customHeight="1" thickBot="1" x14ac:dyDescent="0.7">
      <c r="A83" s="70"/>
      <c r="B83" s="81"/>
      <c r="C83" s="82"/>
      <c r="D83" s="84"/>
    </row>
    <row r="84" spans="1:4" ht="38.25" customHeight="1" thickBot="1" x14ac:dyDescent="0.7">
      <c r="A84" s="70"/>
      <c r="B84" s="81"/>
      <c r="C84" s="82"/>
      <c r="D84" s="84"/>
    </row>
    <row r="85" spans="1:4" ht="38.25" customHeight="1" thickBot="1" x14ac:dyDescent="0.4">
      <c r="A85" s="70"/>
      <c r="B85" s="65"/>
      <c r="C85" s="65"/>
      <c r="D85" s="64"/>
    </row>
    <row r="86" spans="1:4" ht="38.25" customHeight="1" thickBot="1" x14ac:dyDescent="0.7">
      <c r="A86" s="70"/>
      <c r="B86" s="79"/>
      <c r="C86" s="80"/>
      <c r="D86" s="83"/>
    </row>
    <row r="87" spans="1:4" ht="38.25" customHeight="1" thickBot="1" x14ac:dyDescent="0.7">
      <c r="A87" s="70"/>
      <c r="B87" s="81"/>
      <c r="C87" s="82"/>
      <c r="D87" s="83"/>
    </row>
    <row r="88" spans="1:4" ht="38.25" customHeight="1" thickBot="1" x14ac:dyDescent="0.7">
      <c r="A88" s="70"/>
      <c r="B88" s="81"/>
      <c r="C88" s="82"/>
      <c r="D88" s="83"/>
    </row>
    <row r="89" spans="1:4" ht="38.25" customHeight="1" thickBot="1" x14ac:dyDescent="0.7">
      <c r="A89" s="70"/>
      <c r="B89" s="81"/>
      <c r="C89" s="82"/>
      <c r="D89" s="83"/>
    </row>
    <row r="90" spans="1:4" ht="38.25" customHeight="1" thickBot="1" x14ac:dyDescent="0.7">
      <c r="A90" s="70"/>
      <c r="B90" s="81"/>
      <c r="C90" s="82"/>
      <c r="D90" s="83"/>
    </row>
    <row r="91" spans="1:4" ht="38.25" customHeight="1" thickBot="1" x14ac:dyDescent="0.7">
      <c r="A91" s="70"/>
      <c r="B91" s="81"/>
      <c r="C91" s="82"/>
      <c r="D91" s="83"/>
    </row>
    <row r="92" spans="1:4" ht="38.25" customHeight="1" thickBot="1" x14ac:dyDescent="0.7">
      <c r="A92" s="70"/>
      <c r="B92" s="81"/>
      <c r="C92" s="82"/>
      <c r="D92" s="83"/>
    </row>
    <row r="93" spans="1:4" ht="38.25" customHeight="1" thickBot="1" x14ac:dyDescent="0.7">
      <c r="A93" s="70"/>
      <c r="B93" s="81"/>
      <c r="C93" s="82"/>
      <c r="D93" s="83"/>
    </row>
    <row r="94" spans="1:4" ht="38.25" customHeight="1" thickBot="1" x14ac:dyDescent="0.7">
      <c r="A94" s="73"/>
      <c r="B94" s="81"/>
      <c r="C94" s="82"/>
      <c r="D94" s="83"/>
    </row>
    <row r="95" spans="1:4" ht="38.25" customHeight="1" thickBot="1" x14ac:dyDescent="0.7">
      <c r="A95" s="71"/>
      <c r="B95" s="81"/>
      <c r="C95" s="82"/>
      <c r="D95" s="83"/>
    </row>
    <row r="96" spans="1:4" ht="38.25" customHeight="1" thickBot="1" x14ac:dyDescent="0.7">
      <c r="A96" s="71"/>
      <c r="B96" s="81"/>
      <c r="C96" s="82"/>
      <c r="D96" s="83"/>
    </row>
    <row r="97" spans="1:4" ht="38.25" customHeight="1" thickBot="1" x14ac:dyDescent="0.7">
      <c r="A97" s="73"/>
      <c r="B97" s="81"/>
      <c r="C97" s="82"/>
      <c r="D97" s="83"/>
    </row>
    <row r="98" spans="1:4" ht="38.25" customHeight="1" thickBot="1" x14ac:dyDescent="0.7">
      <c r="A98" s="73"/>
      <c r="B98" s="81"/>
      <c r="C98" s="82"/>
      <c r="D98" s="83"/>
    </row>
    <row r="99" spans="1:4" ht="38.25" customHeight="1" thickBot="1" x14ac:dyDescent="0.7">
      <c r="A99" s="71"/>
      <c r="B99" s="81"/>
      <c r="C99" s="82"/>
      <c r="D99" s="83"/>
    </row>
    <row r="100" spans="1:4" ht="38.25" customHeight="1" thickBot="1" x14ac:dyDescent="0.7">
      <c r="A100" s="74"/>
      <c r="B100" s="81"/>
      <c r="C100" s="82"/>
      <c r="D100" s="83"/>
    </row>
    <row r="101" spans="1:4" ht="38.25" customHeight="1" thickBot="1" x14ac:dyDescent="0.7">
      <c r="A101" s="74"/>
      <c r="B101" s="81"/>
      <c r="C101" s="82"/>
      <c r="D101" s="83"/>
    </row>
    <row r="102" spans="1:4" ht="38.25" customHeight="1" thickBot="1" x14ac:dyDescent="0.7">
      <c r="A102" s="74"/>
      <c r="B102" s="81"/>
      <c r="C102" s="82"/>
      <c r="D102" s="83"/>
    </row>
    <row r="103" spans="1:4" ht="38.25" customHeight="1" thickBot="1" x14ac:dyDescent="0.7">
      <c r="A103" s="74"/>
      <c r="B103" s="81"/>
      <c r="C103" s="82"/>
      <c r="D103" s="83"/>
    </row>
    <row r="104" spans="1:4" ht="36.75" customHeight="1" thickBot="1" x14ac:dyDescent="0.7">
      <c r="A104" s="74"/>
      <c r="B104" s="81"/>
      <c r="C104" s="82"/>
      <c r="D104" s="83"/>
    </row>
    <row r="105" spans="1:4" ht="38.25" customHeight="1" thickBot="1" x14ac:dyDescent="0.7">
      <c r="A105" s="74"/>
      <c r="B105" s="81"/>
      <c r="C105" s="82"/>
      <c r="D105" s="83"/>
    </row>
    <row r="106" spans="1:4" ht="38.25" customHeight="1" thickBot="1" x14ac:dyDescent="0.7">
      <c r="A106" s="74"/>
      <c r="B106" s="81"/>
      <c r="C106" s="82"/>
      <c r="D106" s="83"/>
    </row>
    <row r="107" spans="1:4" ht="38.25" customHeight="1" thickBot="1" x14ac:dyDescent="0.7">
      <c r="A107" s="74"/>
      <c r="B107" s="81"/>
      <c r="C107" s="82"/>
      <c r="D107" s="83"/>
    </row>
    <row r="108" spans="1:4" ht="38.25" customHeight="1" thickBot="1" x14ac:dyDescent="0.7">
      <c r="A108" s="74"/>
      <c r="B108" s="81"/>
      <c r="C108" s="82"/>
      <c r="D108" s="83"/>
    </row>
    <row r="109" spans="1:4" ht="38.25" customHeight="1" thickBot="1" x14ac:dyDescent="0.7">
      <c r="A109" s="74"/>
      <c r="B109" s="81"/>
      <c r="C109" s="82"/>
      <c r="D109" s="83"/>
    </row>
    <row r="110" spans="1:4" ht="38.25" customHeight="1" thickBot="1" x14ac:dyDescent="0.7">
      <c r="A110" s="74"/>
      <c r="B110" s="81"/>
      <c r="C110" s="82"/>
      <c r="D110" s="83"/>
    </row>
    <row r="111" spans="1:4" ht="38.25" customHeight="1" thickBot="1" x14ac:dyDescent="0.4">
      <c r="A111" s="74"/>
      <c r="B111" s="65"/>
      <c r="C111" s="65"/>
      <c r="D111" s="68"/>
    </row>
    <row r="112" spans="1:4" ht="38.25" customHeight="1" thickBot="1" x14ac:dyDescent="0.7">
      <c r="A112" s="85"/>
      <c r="B112" s="79"/>
      <c r="C112" s="80"/>
      <c r="D112" s="86"/>
    </row>
    <row r="113" spans="1:4" ht="38.25" customHeight="1" thickBot="1" x14ac:dyDescent="0.7">
      <c r="A113" s="85"/>
      <c r="B113" s="81"/>
      <c r="C113" s="82"/>
      <c r="D113" s="86"/>
    </row>
    <row r="114" spans="1:4" ht="38.25" customHeight="1" thickBot="1" x14ac:dyDescent="0.7">
      <c r="A114" s="85"/>
      <c r="B114" s="81"/>
      <c r="C114" s="82"/>
      <c r="D114" s="86"/>
    </row>
    <row r="115" spans="1:4" ht="38.25" customHeight="1" thickBot="1" x14ac:dyDescent="0.7">
      <c r="A115" s="85"/>
      <c r="B115" s="81"/>
      <c r="C115" s="82"/>
      <c r="D115" s="86"/>
    </row>
    <row r="116" spans="1:4" ht="38.25" customHeight="1" thickBot="1" x14ac:dyDescent="0.7">
      <c r="A116" s="85"/>
      <c r="B116" s="81"/>
      <c r="C116" s="82"/>
      <c r="D116" s="86"/>
    </row>
    <row r="117" spans="1:4" ht="38.25" customHeight="1" thickBot="1" x14ac:dyDescent="0.7">
      <c r="A117" s="85"/>
      <c r="B117" s="81"/>
      <c r="C117" s="82"/>
      <c r="D117" s="86"/>
    </row>
    <row r="118" spans="1:4" ht="38.25" customHeight="1" thickBot="1" x14ac:dyDescent="0.7">
      <c r="A118" s="85"/>
      <c r="B118" s="81"/>
      <c r="C118" s="82"/>
      <c r="D118" s="86"/>
    </row>
    <row r="119" spans="1:4" ht="38.25" customHeight="1" thickBot="1" x14ac:dyDescent="0.7">
      <c r="A119" s="85"/>
      <c r="B119" s="81"/>
      <c r="C119" s="82"/>
      <c r="D119" s="86"/>
    </row>
    <row r="120" spans="1:4" ht="38.25" customHeight="1" thickBot="1" x14ac:dyDescent="0.7">
      <c r="A120" s="85"/>
      <c r="B120" s="81"/>
      <c r="C120" s="82"/>
      <c r="D120" s="86"/>
    </row>
    <row r="121" spans="1:4" ht="38.25" customHeight="1" thickBot="1" x14ac:dyDescent="0.7">
      <c r="A121" s="85"/>
      <c r="B121" s="81"/>
      <c r="C121" s="82"/>
      <c r="D121" s="86"/>
    </row>
    <row r="122" spans="1:4" ht="38.25" customHeight="1" thickBot="1" x14ac:dyDescent="0.7">
      <c r="A122" s="85"/>
      <c r="B122" s="81"/>
      <c r="C122" s="82"/>
      <c r="D122" s="86"/>
    </row>
    <row r="123" spans="1:4" ht="38.25" customHeight="1" thickBot="1" x14ac:dyDescent="0.7">
      <c r="A123" s="85"/>
      <c r="B123" s="81"/>
      <c r="C123" s="82"/>
      <c r="D123" s="86"/>
    </row>
    <row r="124" spans="1:4" ht="38.25" customHeight="1" thickBot="1" x14ac:dyDescent="0.7">
      <c r="A124" s="85"/>
      <c r="B124" s="81"/>
      <c r="C124" s="82"/>
      <c r="D124" s="86"/>
    </row>
    <row r="125" spans="1:4" ht="38.25" customHeight="1" thickBot="1" x14ac:dyDescent="0.7">
      <c r="A125" s="85"/>
      <c r="B125" s="81"/>
      <c r="C125" s="82"/>
      <c r="D125" s="86"/>
    </row>
    <row r="126" spans="1:4" ht="38.25" customHeight="1" thickBot="1" x14ac:dyDescent="0.7">
      <c r="A126" s="85"/>
      <c r="B126" s="81"/>
      <c r="C126" s="82"/>
      <c r="D126" s="86"/>
    </row>
    <row r="127" spans="1:4" ht="38.25" customHeight="1" thickBot="1" x14ac:dyDescent="0.7">
      <c r="A127" s="85"/>
      <c r="B127" s="81"/>
      <c r="C127" s="82"/>
      <c r="D127" s="86"/>
    </row>
    <row r="128" spans="1:4" ht="38.25" customHeight="1" thickBot="1" x14ac:dyDescent="0.7">
      <c r="A128" s="85"/>
      <c r="B128" s="81"/>
      <c r="C128" s="82"/>
      <c r="D128" s="86"/>
    </row>
    <row r="129" spans="1:4" ht="38.25" customHeight="1" thickBot="1" x14ac:dyDescent="0.7">
      <c r="A129" s="85"/>
      <c r="B129" s="81"/>
      <c r="C129" s="82"/>
      <c r="D129" s="86"/>
    </row>
    <row r="130" spans="1:4" ht="38.25" customHeight="1" thickBot="1" x14ac:dyDescent="0.7">
      <c r="A130" s="85"/>
      <c r="B130" s="81"/>
      <c r="C130" s="82"/>
      <c r="D130" s="86"/>
    </row>
    <row r="131" spans="1:4" ht="38.25" customHeight="1" thickBot="1" x14ac:dyDescent="0.7">
      <c r="A131" s="85"/>
      <c r="B131" s="81"/>
      <c r="C131" s="82"/>
      <c r="D131" s="86"/>
    </row>
    <row r="132" spans="1:4" ht="38.25" customHeight="1" thickBot="1" x14ac:dyDescent="0.7">
      <c r="A132" s="85"/>
      <c r="B132" s="81"/>
      <c r="C132" s="82"/>
      <c r="D132" s="86"/>
    </row>
    <row r="133" spans="1:4" ht="38.25" customHeight="1" thickBot="1" x14ac:dyDescent="0.7">
      <c r="A133" s="85"/>
      <c r="B133" s="81"/>
      <c r="C133" s="82"/>
      <c r="D133" s="86"/>
    </row>
    <row r="134" spans="1:4" ht="38.25" customHeight="1" thickBot="1" x14ac:dyDescent="0.7">
      <c r="A134" s="85"/>
      <c r="B134" s="81"/>
      <c r="C134" s="82"/>
      <c r="D134" s="86"/>
    </row>
    <row r="135" spans="1:4" ht="38.25" customHeight="1" thickBot="1" x14ac:dyDescent="0.7">
      <c r="A135" s="85"/>
      <c r="B135" s="81"/>
      <c r="C135" s="82"/>
      <c r="D135" s="86"/>
    </row>
    <row r="136" spans="1:4" ht="38.25" customHeight="1" thickBot="1" x14ac:dyDescent="0.7">
      <c r="A136" s="85"/>
      <c r="B136" s="81"/>
      <c r="C136" s="82"/>
      <c r="D136" s="86"/>
    </row>
    <row r="137" spans="1:4" ht="38.25" customHeight="1" thickBot="1" x14ac:dyDescent="0.7">
      <c r="A137" s="85"/>
      <c r="B137" s="81"/>
      <c r="C137" s="82"/>
      <c r="D137" s="86"/>
    </row>
    <row r="138" spans="1:4" ht="38.25" customHeight="1" x14ac:dyDescent="0.35">
      <c r="A138" s="75"/>
      <c r="B138" s="65"/>
      <c r="C138" s="65"/>
      <c r="D138" s="64"/>
    </row>
    <row r="139" spans="1:4" ht="38.25" customHeight="1" x14ac:dyDescent="0.35">
      <c r="A139" s="75"/>
      <c r="B139" s="65"/>
      <c r="C139" s="65"/>
      <c r="D139" s="64"/>
    </row>
    <row r="140" spans="1:4" ht="38.25" customHeight="1" x14ac:dyDescent="0.35">
      <c r="A140" s="75"/>
      <c r="B140" s="65"/>
      <c r="C140" s="65"/>
      <c r="D140" s="64"/>
    </row>
    <row r="141" spans="1:4" ht="38.25" customHeight="1" x14ac:dyDescent="0.35">
      <c r="A141" s="75"/>
      <c r="B141" s="65"/>
      <c r="C141" s="65"/>
      <c r="D141" s="64"/>
    </row>
    <row r="142" spans="1:4" ht="38.25" customHeight="1" x14ac:dyDescent="0.35">
      <c r="A142" s="75"/>
      <c r="B142" s="65"/>
      <c r="C142" s="65"/>
      <c r="D142" s="64"/>
    </row>
    <row r="143" spans="1:4" ht="38.25" customHeight="1" x14ac:dyDescent="0.35">
      <c r="A143" s="75"/>
      <c r="B143" s="65"/>
      <c r="C143" s="65"/>
      <c r="D143" s="64"/>
    </row>
    <row r="144" spans="1:4" ht="38.25" customHeight="1" x14ac:dyDescent="0.35">
      <c r="A144" s="75"/>
      <c r="B144" s="65"/>
      <c r="C144" s="65"/>
      <c r="D144" s="64"/>
    </row>
    <row r="145" spans="1:4" ht="38.25" customHeight="1" x14ac:dyDescent="0.35">
      <c r="A145" s="75"/>
      <c r="B145" s="65"/>
      <c r="C145" s="65"/>
      <c r="D145" s="64"/>
    </row>
    <row r="146" spans="1:4" ht="38.25" customHeight="1" x14ac:dyDescent="0.35">
      <c r="A146" s="75"/>
      <c r="B146" s="65"/>
      <c r="C146" s="65"/>
      <c r="D146" s="64"/>
    </row>
    <row r="147" spans="1:4" ht="38.25" customHeight="1" x14ac:dyDescent="0.35">
      <c r="A147" s="75"/>
      <c r="B147" s="65"/>
      <c r="C147" s="65"/>
      <c r="D147" s="64"/>
    </row>
    <row r="148" spans="1:4" ht="38.25" customHeight="1" x14ac:dyDescent="0.35">
      <c r="A148" s="75"/>
      <c r="B148" s="65"/>
      <c r="C148" s="65"/>
      <c r="D148" s="64"/>
    </row>
    <row r="149" spans="1:4" ht="38.25" customHeight="1" x14ac:dyDescent="0.35">
      <c r="A149" s="75"/>
      <c r="B149" s="65"/>
      <c r="C149" s="65"/>
      <c r="D149" s="64"/>
    </row>
    <row r="150" spans="1:4" ht="38.25" customHeight="1" x14ac:dyDescent="0.35">
      <c r="A150" s="75"/>
      <c r="B150" s="65"/>
      <c r="C150" s="65"/>
      <c r="D150" s="64"/>
    </row>
    <row r="151" spans="1:4" ht="38.25" customHeight="1" x14ac:dyDescent="0.35">
      <c r="A151" s="71"/>
      <c r="B151" s="65"/>
      <c r="C151" s="65"/>
      <c r="D151" s="64"/>
    </row>
    <row r="152" spans="1:4" ht="38.25" customHeight="1" x14ac:dyDescent="0.35">
      <c r="A152" s="71"/>
      <c r="B152" s="65"/>
      <c r="C152" s="65"/>
      <c r="D152" s="64"/>
    </row>
    <row r="153" spans="1:4" ht="38.25" customHeight="1" x14ac:dyDescent="0.35">
      <c r="A153" s="71"/>
      <c r="B153" s="65"/>
      <c r="C153" s="65"/>
      <c r="D153" s="64"/>
    </row>
    <row r="154" spans="1:4" ht="38.25" customHeight="1" x14ac:dyDescent="0.35">
      <c r="A154" s="71"/>
      <c r="B154" s="65"/>
      <c r="C154" s="65"/>
      <c r="D154" s="64"/>
    </row>
    <row r="155" spans="1:4" ht="38.25" customHeight="1" x14ac:dyDescent="0.35">
      <c r="A155" s="71"/>
      <c r="B155" s="65"/>
      <c r="C155" s="65"/>
      <c r="D155" s="64"/>
    </row>
    <row r="156" spans="1:4" ht="38.25" customHeight="1" x14ac:dyDescent="0.55000000000000004">
      <c r="A156" s="72"/>
      <c r="B156" s="66"/>
      <c r="C156" s="66"/>
      <c r="D156" s="67"/>
    </row>
    <row r="157" spans="1:4" ht="38.25" customHeight="1" x14ac:dyDescent="0.55000000000000004">
      <c r="A157" s="72"/>
      <c r="B157" s="66"/>
      <c r="C157" s="66"/>
      <c r="D157" s="67"/>
    </row>
    <row r="158" spans="1:4" ht="38.25" customHeight="1" x14ac:dyDescent="0.35">
      <c r="A158" s="76"/>
    </row>
    <row r="159" spans="1:4" ht="38.25" customHeight="1" x14ac:dyDescent="0.35">
      <c r="A159" s="76"/>
    </row>
    <row r="160" spans="1:4" ht="38.25" customHeight="1" x14ac:dyDescent="0.35">
      <c r="A160" s="76"/>
    </row>
    <row r="161" spans="1:1" ht="38.25" customHeight="1" x14ac:dyDescent="0.35">
      <c r="A161" s="76"/>
    </row>
    <row r="162" spans="1:1" ht="38.25" customHeight="1" x14ac:dyDescent="0.35">
      <c r="A162" s="76"/>
    </row>
    <row r="163" spans="1:1" ht="38.25" customHeight="1" x14ac:dyDescent="0.35">
      <c r="A163" s="76"/>
    </row>
    <row r="164" spans="1:1" ht="38.25" customHeight="1" x14ac:dyDescent="0.35">
      <c r="A164" s="76"/>
    </row>
    <row r="165" spans="1:1" ht="38.25" customHeight="1" x14ac:dyDescent="0.35">
      <c r="A165" s="76"/>
    </row>
    <row r="166" spans="1:1" ht="38.25" customHeight="1" x14ac:dyDescent="0.35">
      <c r="A166" s="76"/>
    </row>
    <row r="167" spans="1:1" ht="38.25" customHeight="1" x14ac:dyDescent="0.35">
      <c r="A167" s="76"/>
    </row>
    <row r="168" spans="1:1" ht="38.25" customHeight="1" x14ac:dyDescent="0.35">
      <c r="A168" s="76"/>
    </row>
    <row r="169" spans="1:1" ht="38.25" customHeight="1" x14ac:dyDescent="0.35">
      <c r="A169" s="76"/>
    </row>
    <row r="170" spans="1:1" ht="38.25" customHeight="1" x14ac:dyDescent="0.35">
      <c r="A170" s="76"/>
    </row>
    <row r="171" spans="1:1" ht="38.25" customHeight="1" x14ac:dyDescent="0.35">
      <c r="A171" s="76"/>
    </row>
    <row r="172" spans="1:1" ht="38.25" customHeight="1" x14ac:dyDescent="0.35">
      <c r="A172" s="76"/>
    </row>
    <row r="173" spans="1:1" ht="38.25" customHeight="1" x14ac:dyDescent="0.35">
      <c r="A173" s="76"/>
    </row>
    <row r="174" spans="1:1" ht="38.25" customHeight="1" x14ac:dyDescent="0.35">
      <c r="A174" s="76"/>
    </row>
    <row r="175" spans="1:1" ht="38.25" customHeight="1" x14ac:dyDescent="0.35">
      <c r="A175" s="76"/>
    </row>
    <row r="176" spans="1:1" ht="38.25" customHeight="1" x14ac:dyDescent="0.35">
      <c r="A176" s="76"/>
    </row>
    <row r="177" spans="1:1" ht="38.25" customHeight="1" x14ac:dyDescent="0.35">
      <c r="A177" s="76"/>
    </row>
    <row r="178" spans="1:1" ht="38.25" customHeight="1" x14ac:dyDescent="0.35">
      <c r="A178" s="76"/>
    </row>
    <row r="179" spans="1:1" ht="38.25" customHeight="1" x14ac:dyDescent="0.35">
      <c r="A179" s="76"/>
    </row>
    <row r="180" spans="1:1" ht="38.25" customHeight="1" x14ac:dyDescent="0.35">
      <c r="A180" s="76"/>
    </row>
    <row r="181" spans="1:1" ht="38.25" customHeight="1" x14ac:dyDescent="0.35">
      <c r="A181" s="76"/>
    </row>
    <row r="182" spans="1:1" ht="38.25" customHeight="1" x14ac:dyDescent="0.35">
      <c r="A182" s="76"/>
    </row>
    <row r="183" spans="1:1" ht="38.25" customHeight="1" x14ac:dyDescent="0.35">
      <c r="A183" s="76"/>
    </row>
    <row r="184" spans="1:1" ht="38.25" customHeight="1" x14ac:dyDescent="0.35">
      <c r="A184" s="76"/>
    </row>
    <row r="185" spans="1:1" ht="38.25" customHeight="1" x14ac:dyDescent="0.35">
      <c r="A185" s="76"/>
    </row>
    <row r="186" spans="1:1" ht="38.25" customHeight="1" x14ac:dyDescent="0.35">
      <c r="A186" s="76"/>
    </row>
    <row r="187" spans="1:1" ht="38.25" customHeight="1" x14ac:dyDescent="0.35">
      <c r="A187" s="76"/>
    </row>
    <row r="188" spans="1:1" ht="38.25" customHeight="1" x14ac:dyDescent="0.35">
      <c r="A188" s="76"/>
    </row>
    <row r="189" spans="1:1" ht="38.25" customHeight="1" x14ac:dyDescent="0.35">
      <c r="A189" s="76"/>
    </row>
    <row r="190" spans="1:1" ht="38.25" customHeight="1" x14ac:dyDescent="0.35">
      <c r="A190" s="76"/>
    </row>
    <row r="191" spans="1:1" ht="38.25" customHeight="1" x14ac:dyDescent="0.35">
      <c r="A191" s="76"/>
    </row>
    <row r="192" spans="1:1" ht="38.25" customHeight="1" x14ac:dyDescent="0.35">
      <c r="A192" s="76"/>
    </row>
    <row r="193" spans="1:1" ht="38.25" customHeight="1" x14ac:dyDescent="0.35">
      <c r="A193" s="76"/>
    </row>
    <row r="194" spans="1:1" ht="38.25" customHeight="1" x14ac:dyDescent="0.35">
      <c r="A194" s="76"/>
    </row>
    <row r="195" spans="1:1" ht="38.25" customHeight="1" x14ac:dyDescent="0.35">
      <c r="A195" s="76"/>
    </row>
    <row r="196" spans="1:1" ht="38.25" customHeight="1" x14ac:dyDescent="0.35">
      <c r="A196" s="76"/>
    </row>
    <row r="197" spans="1:1" ht="38.25" customHeight="1" x14ac:dyDescent="0.35">
      <c r="A197" s="76"/>
    </row>
    <row r="198" spans="1:1" ht="38.25" customHeight="1" x14ac:dyDescent="0.35">
      <c r="A198" s="76"/>
    </row>
    <row r="199" spans="1:1" ht="38.25" customHeight="1" x14ac:dyDescent="0.35">
      <c r="A199" s="76"/>
    </row>
    <row r="200" spans="1:1" ht="38.25" customHeight="1" x14ac:dyDescent="0.35">
      <c r="A200" s="76"/>
    </row>
    <row r="201" spans="1:1" ht="38.25" customHeight="1" x14ac:dyDescent="0.35">
      <c r="A201" s="76"/>
    </row>
    <row r="202" spans="1:1" ht="38.25" customHeight="1" x14ac:dyDescent="0.35">
      <c r="A202" s="76"/>
    </row>
    <row r="203" spans="1:1" ht="38.25" customHeight="1" x14ac:dyDescent="0.35">
      <c r="A203" s="76"/>
    </row>
    <row r="204" spans="1:1" ht="38.25" customHeight="1" x14ac:dyDescent="0.35">
      <c r="A204" s="76"/>
    </row>
    <row r="205" spans="1:1" ht="38.25" customHeight="1" x14ac:dyDescent="0.35">
      <c r="A205" s="76"/>
    </row>
    <row r="206" spans="1:1" ht="38.25" customHeight="1" x14ac:dyDescent="0.35">
      <c r="A206" s="76"/>
    </row>
    <row r="207" spans="1:1" ht="38.25" customHeight="1" x14ac:dyDescent="0.35">
      <c r="A207" s="76"/>
    </row>
    <row r="208" spans="1:1" ht="38.25" customHeight="1" x14ac:dyDescent="0.35">
      <c r="A208" s="76"/>
    </row>
    <row r="209" spans="1:3" ht="38.25" customHeight="1" x14ac:dyDescent="0.35">
      <c r="A209" s="76"/>
    </row>
    <row r="210" spans="1:3" ht="38.25" customHeight="1" x14ac:dyDescent="0.35">
      <c r="A210" s="76"/>
    </row>
    <row r="211" spans="1:3" ht="38.25" customHeight="1" x14ac:dyDescent="0.35">
      <c r="A211" s="77"/>
      <c r="B211" s="54"/>
      <c r="C211" s="55"/>
    </row>
    <row r="212" spans="1:3" ht="38.25" customHeight="1" x14ac:dyDescent="0.35">
      <c r="A212" s="77"/>
      <c r="B212" s="58"/>
    </row>
    <row r="213" spans="1:3" ht="38.25" customHeight="1" x14ac:dyDescent="0.35">
      <c r="A213" s="77"/>
      <c r="B213" s="58"/>
      <c r="C213" s="60"/>
    </row>
    <row r="214" spans="1:3" ht="38.25" customHeight="1" x14ac:dyDescent="0.35">
      <c r="A214" s="77"/>
      <c r="B214" s="58"/>
      <c r="C214" s="60"/>
    </row>
    <row r="215" spans="1:3" ht="38.25" customHeight="1" x14ac:dyDescent="0.35">
      <c r="A215" s="77"/>
      <c r="B215" s="58"/>
      <c r="C215" s="60"/>
    </row>
    <row r="216" spans="1:3" ht="38.25" customHeight="1" x14ac:dyDescent="0.35">
      <c r="A216" s="77"/>
      <c r="B216" s="58"/>
      <c r="C216" s="60"/>
    </row>
    <row r="217" spans="1:3" ht="38.25" customHeight="1" x14ac:dyDescent="0.35">
      <c r="A217" s="77"/>
      <c r="B217" s="58"/>
      <c r="C217" s="60"/>
    </row>
    <row r="218" spans="1:3" ht="38.25" customHeight="1" x14ac:dyDescent="0.35">
      <c r="A218" s="77"/>
      <c r="B218" s="58"/>
      <c r="C218" s="60"/>
    </row>
    <row r="219" spans="1:3" ht="38.25" customHeight="1" x14ac:dyDescent="0.35">
      <c r="A219" s="77"/>
      <c r="B219" s="58"/>
      <c r="C219" s="60"/>
    </row>
    <row r="220" spans="1:3" ht="38.25" customHeight="1" x14ac:dyDescent="0.35">
      <c r="A220" s="77"/>
      <c r="B220" s="58"/>
      <c r="C220" s="60"/>
    </row>
    <row r="221" spans="1:3" ht="38.25" customHeight="1" x14ac:dyDescent="0.35">
      <c r="A221" s="77"/>
      <c r="B221" s="58"/>
      <c r="C221" s="60"/>
    </row>
    <row r="222" spans="1:3" ht="38.25" customHeight="1" x14ac:dyDescent="0.35">
      <c r="A222" s="77"/>
      <c r="B222" s="58"/>
      <c r="C222" s="60"/>
    </row>
    <row r="223" spans="1:3" ht="38.25" customHeight="1" x14ac:dyDescent="0.35">
      <c r="A223" s="77"/>
      <c r="B223" s="58"/>
      <c r="C223" s="60"/>
    </row>
    <row r="224" spans="1:3" ht="38.25" customHeight="1" x14ac:dyDescent="0.35">
      <c r="A224" s="77"/>
      <c r="B224" s="58"/>
      <c r="C224" s="60"/>
    </row>
    <row r="225" spans="1:3" ht="38.25" customHeight="1" x14ac:dyDescent="0.35">
      <c r="A225" s="77"/>
      <c r="B225" s="58"/>
      <c r="C225" s="60"/>
    </row>
    <row r="226" spans="1:3" ht="38.25" customHeight="1" x14ac:dyDescent="0.35">
      <c r="A226" s="77"/>
      <c r="B226" s="58"/>
      <c r="C226" s="60"/>
    </row>
    <row r="227" spans="1:3" ht="38.25" customHeight="1" x14ac:dyDescent="0.35">
      <c r="A227" s="77"/>
      <c r="B227" s="58"/>
      <c r="C227" s="60"/>
    </row>
    <row r="228" spans="1:3" ht="38.25" customHeight="1" x14ac:dyDescent="0.35">
      <c r="A228" s="77"/>
      <c r="B228" s="58"/>
      <c r="C228" s="60"/>
    </row>
    <row r="229" spans="1:3" ht="38.25" customHeight="1" x14ac:dyDescent="0.35">
      <c r="A229" s="77"/>
      <c r="B229" s="58"/>
      <c r="C229" s="60"/>
    </row>
    <row r="230" spans="1:3" ht="38.25" customHeight="1" x14ac:dyDescent="0.35">
      <c r="A230" s="77"/>
      <c r="B230" s="58"/>
      <c r="C230" s="60"/>
    </row>
    <row r="231" spans="1:3" ht="38.25" customHeight="1" x14ac:dyDescent="0.35">
      <c r="A231" s="77"/>
      <c r="B231" s="58"/>
      <c r="C231" s="60"/>
    </row>
    <row r="232" spans="1:3" ht="38.25" customHeight="1" x14ac:dyDescent="0.5">
      <c r="B232" s="58"/>
      <c r="C232" s="60"/>
    </row>
    <row r="233" spans="1:3" ht="38.25" customHeight="1" x14ac:dyDescent="0.5">
      <c r="B233" s="58"/>
      <c r="C233" s="60"/>
    </row>
    <row r="234" spans="1:3" ht="38.25" customHeight="1" x14ac:dyDescent="0.5">
      <c r="B234" s="58"/>
      <c r="C234" s="60"/>
    </row>
    <row r="235" spans="1:3" ht="38.25" customHeight="1" x14ac:dyDescent="0.5">
      <c r="B235" s="58"/>
      <c r="C235" s="60"/>
    </row>
    <row r="236" spans="1:3" ht="38.25" customHeight="1" x14ac:dyDescent="0.5">
      <c r="B236" s="58"/>
      <c r="C236" s="60"/>
    </row>
    <row r="237" spans="1:3" ht="38.25" customHeight="1" x14ac:dyDescent="0.5">
      <c r="B237" s="58"/>
      <c r="C237" s="60"/>
    </row>
    <row r="238" spans="1:3" ht="38.25" customHeight="1" x14ac:dyDescent="0.5">
      <c r="B238" s="58"/>
      <c r="C238" s="60"/>
    </row>
    <row r="239" spans="1:3" ht="38.25" customHeight="1" x14ac:dyDescent="0.5">
      <c r="B239" s="58"/>
      <c r="C239" s="60"/>
    </row>
    <row r="240" spans="1:3" ht="38.25" customHeight="1" x14ac:dyDescent="0.5">
      <c r="B240" s="58"/>
      <c r="C240" s="60"/>
    </row>
    <row r="241" spans="2:3" ht="38.25" customHeight="1" x14ac:dyDescent="0.5">
      <c r="B241" s="58"/>
      <c r="C241" s="60"/>
    </row>
    <row r="242" spans="2:3" ht="38.25" customHeight="1" x14ac:dyDescent="0.5">
      <c r="B242" s="58"/>
      <c r="C242" s="60"/>
    </row>
    <row r="243" spans="2:3" ht="38.25" customHeight="1" x14ac:dyDescent="0.5">
      <c r="B243" s="58"/>
      <c r="C243" s="60"/>
    </row>
    <row r="244" spans="2:3" ht="38.25" customHeight="1" x14ac:dyDescent="0.5">
      <c r="B244" s="58"/>
      <c r="C244" s="60"/>
    </row>
    <row r="245" spans="2:3" ht="38.25" customHeight="1" x14ac:dyDescent="0.5">
      <c r="B245" s="58"/>
      <c r="C245" s="60"/>
    </row>
    <row r="246" spans="2:3" ht="38.25" customHeight="1" x14ac:dyDescent="0.5">
      <c r="B246" s="58"/>
      <c r="C246" s="60"/>
    </row>
    <row r="247" spans="2:3" ht="38.25" customHeight="1" x14ac:dyDescent="0.5">
      <c r="B247" s="58"/>
      <c r="C247" s="60"/>
    </row>
    <row r="248" spans="2:3" ht="38.25" customHeight="1" x14ac:dyDescent="0.5">
      <c r="B248" s="58"/>
      <c r="C248" s="60"/>
    </row>
    <row r="249" spans="2:3" ht="38.25" customHeight="1" x14ac:dyDescent="0.5">
      <c r="B249" s="58"/>
      <c r="C249" s="60"/>
    </row>
    <row r="250" spans="2:3" ht="38.25" customHeight="1" x14ac:dyDescent="0.5">
      <c r="B250" s="58"/>
      <c r="C250" s="60"/>
    </row>
    <row r="251" spans="2:3" ht="38.25" customHeight="1" x14ac:dyDescent="0.5">
      <c r="B251" s="58"/>
      <c r="C251" s="60"/>
    </row>
    <row r="252" spans="2:3" ht="38.25" customHeight="1" x14ac:dyDescent="0.5">
      <c r="B252" s="58"/>
      <c r="C252" s="60"/>
    </row>
    <row r="253" spans="2:3" ht="38.25" customHeight="1" x14ac:dyDescent="0.5">
      <c r="B253" s="58"/>
      <c r="C253" s="60"/>
    </row>
    <row r="254" spans="2:3" ht="38.25" customHeight="1" x14ac:dyDescent="0.5">
      <c r="B254" s="58"/>
      <c r="C254" s="60"/>
    </row>
    <row r="255" spans="2:3" ht="38.25" customHeight="1" x14ac:dyDescent="0.5">
      <c r="B255" s="58"/>
      <c r="C255" s="60"/>
    </row>
    <row r="256" spans="2:3" ht="38.25" customHeight="1" x14ac:dyDescent="0.5">
      <c r="B256" s="58"/>
      <c r="C256" s="60"/>
    </row>
    <row r="257" spans="2:3" ht="38.25" customHeight="1" x14ac:dyDescent="0.5">
      <c r="B257" s="58"/>
      <c r="C257" s="60"/>
    </row>
    <row r="258" spans="2:3" ht="38.25" customHeight="1" x14ac:dyDescent="0.5">
      <c r="B258" s="58"/>
      <c r="C258" s="60"/>
    </row>
    <row r="259" spans="2:3" ht="38.25" customHeight="1" x14ac:dyDescent="0.5">
      <c r="B259" s="58"/>
      <c r="C259" s="60"/>
    </row>
    <row r="260" spans="2:3" ht="38.25" customHeight="1" x14ac:dyDescent="0.5">
      <c r="B260" s="58"/>
      <c r="C260" s="60"/>
    </row>
    <row r="261" spans="2:3" ht="38.25" customHeight="1" x14ac:dyDescent="0.5">
      <c r="B261" s="58"/>
      <c r="C261" s="60"/>
    </row>
    <row r="262" spans="2:3" ht="38.25" customHeight="1" x14ac:dyDescent="0.5">
      <c r="B262" s="61"/>
      <c r="C262" s="60"/>
    </row>
    <row r="263" spans="2:3" ht="38.25" customHeight="1" x14ac:dyDescent="0.5">
      <c r="B263" s="58"/>
      <c r="C263" s="60"/>
    </row>
    <row r="264" spans="2:3" ht="38.25" customHeight="1" x14ac:dyDescent="0.5">
      <c r="B264" s="58"/>
      <c r="C264" s="60"/>
    </row>
    <row r="265" spans="2:3" ht="38.25" customHeight="1" x14ac:dyDescent="0.5">
      <c r="B265" s="58"/>
      <c r="C265" s="60"/>
    </row>
    <row r="266" spans="2:3" ht="38.25" customHeight="1" x14ac:dyDescent="0.5">
      <c r="B266" s="58"/>
      <c r="C266" s="60"/>
    </row>
    <row r="267" spans="2:3" ht="38.25" customHeight="1" x14ac:dyDescent="0.5">
      <c r="B267" s="58"/>
    </row>
    <row r="268" spans="2:3" ht="38.25" customHeight="1" x14ac:dyDescent="0.5">
      <c r="B268" s="58"/>
    </row>
    <row r="269" spans="2:3" ht="38.25" customHeight="1" x14ac:dyDescent="0.5">
      <c r="B269" s="58"/>
    </row>
    <row r="270" spans="2:3" ht="38.25" customHeight="1" x14ac:dyDescent="0.5">
      <c r="B270" s="58"/>
    </row>
    <row r="271" spans="2:3" ht="38.25" customHeight="1" x14ac:dyDescent="0.5">
      <c r="B271" s="58"/>
    </row>
    <row r="272" spans="2:3" ht="38.25" customHeight="1" x14ac:dyDescent="0.5">
      <c r="B272" s="58"/>
    </row>
    <row r="273" spans="2:2" ht="38.25" customHeight="1" x14ac:dyDescent="0.5">
      <c r="B273" s="58"/>
    </row>
    <row r="274" spans="2:2" ht="38.25" customHeight="1" x14ac:dyDescent="0.5">
      <c r="B274" s="58"/>
    </row>
    <row r="275" spans="2:2" ht="38.25" customHeight="1" x14ac:dyDescent="0.5">
      <c r="B275" s="58"/>
    </row>
    <row r="276" spans="2:2" ht="38.25" customHeight="1" x14ac:dyDescent="0.5">
      <c r="B276" s="58"/>
    </row>
    <row r="277" spans="2:2" ht="38.25" customHeight="1" x14ac:dyDescent="0.5">
      <c r="B277" s="58"/>
    </row>
    <row r="278" spans="2:2" ht="38.25" customHeight="1" x14ac:dyDescent="0.5">
      <c r="B278" s="58"/>
    </row>
    <row r="279" spans="2:2" ht="38.25" customHeight="1" x14ac:dyDescent="0.5">
      <c r="B279" s="58"/>
    </row>
    <row r="280" spans="2:2" ht="38.25" customHeight="1" x14ac:dyDescent="0.5">
      <c r="B280" s="58"/>
    </row>
    <row r="281" spans="2:2" ht="38.25" customHeight="1" x14ac:dyDescent="0.5">
      <c r="B281" s="58"/>
    </row>
    <row r="282" spans="2:2" ht="38.25" customHeight="1" x14ac:dyDescent="0.5">
      <c r="B282" s="58"/>
    </row>
    <row r="283" spans="2:2" ht="38.25" customHeight="1" x14ac:dyDescent="0.5">
      <c r="B283" s="58"/>
    </row>
    <row r="284" spans="2:2" ht="38.25" customHeight="1" x14ac:dyDescent="0.5">
      <c r="B284" s="58"/>
    </row>
    <row r="285" spans="2:2" ht="38.25" customHeight="1" x14ac:dyDescent="0.5">
      <c r="B285" s="61"/>
    </row>
    <row r="286" spans="2:2" ht="38.25" customHeight="1" x14ac:dyDescent="0.5">
      <c r="B286" s="58"/>
    </row>
    <row r="287" spans="2:2" ht="38.25" customHeight="1" x14ac:dyDescent="0.5">
      <c r="B287" s="58"/>
    </row>
    <row r="288" spans="2:2" ht="38.25" customHeight="1" x14ac:dyDescent="0.5">
      <c r="B288" s="58"/>
    </row>
    <row r="289" spans="2:2" ht="38.25" customHeight="1" x14ac:dyDescent="0.5">
      <c r="B289" s="58"/>
    </row>
    <row r="290" spans="2:2" ht="38.25" customHeight="1" x14ac:dyDescent="0.5">
      <c r="B290" s="58"/>
    </row>
    <row r="291" spans="2:2" ht="38.25" customHeight="1" x14ac:dyDescent="0.5">
      <c r="B291" s="58"/>
    </row>
    <row r="292" spans="2:2" ht="38.25" customHeight="1" x14ac:dyDescent="0.5">
      <c r="B292" s="58"/>
    </row>
    <row r="293" spans="2:2" ht="38.25" customHeight="1" x14ac:dyDescent="0.5">
      <c r="B293" s="58"/>
    </row>
    <row r="294" spans="2:2" ht="38.25" customHeight="1" x14ac:dyDescent="0.5">
      <c r="B294" s="58"/>
    </row>
    <row r="295" spans="2:2" ht="38.25" customHeight="1" x14ac:dyDescent="0.5">
      <c r="B295" s="58"/>
    </row>
    <row r="296" spans="2:2" ht="38.25" customHeight="1" x14ac:dyDescent="0.5">
      <c r="B296" s="58"/>
    </row>
    <row r="297" spans="2:2" ht="38.25" customHeight="1" x14ac:dyDescent="0.5">
      <c r="B297" s="58"/>
    </row>
    <row r="298" spans="2:2" ht="38.25" customHeight="1" x14ac:dyDescent="0.5">
      <c r="B298" s="58"/>
    </row>
    <row r="299" spans="2:2" ht="38.25" customHeight="1" x14ac:dyDescent="0.5">
      <c r="B299" s="58"/>
    </row>
    <row r="300" spans="2:2" ht="38.25" customHeight="1" x14ac:dyDescent="0.5">
      <c r="B300" s="58"/>
    </row>
    <row r="301" spans="2:2" ht="38.25" customHeight="1" x14ac:dyDescent="0.5">
      <c r="B301" s="58"/>
    </row>
    <row r="302" spans="2:2" ht="38.25" customHeight="1" x14ac:dyDescent="0.5">
      <c r="B302" s="58"/>
    </row>
    <row r="303" spans="2:2" ht="38.25" customHeight="1" x14ac:dyDescent="0.5">
      <c r="B303" s="58"/>
    </row>
    <row r="304" spans="2:2" ht="38.25" customHeight="1" x14ac:dyDescent="0.5">
      <c r="B304" s="58"/>
    </row>
    <row r="305" spans="2:3" ht="38.25" customHeight="1" x14ac:dyDescent="0.5">
      <c r="B305" s="58"/>
    </row>
    <row r="306" spans="2:3" ht="38.25" customHeight="1" x14ac:dyDescent="0.5">
      <c r="C306" s="52"/>
    </row>
    <row r="307" spans="2:3" ht="38.25" customHeight="1" x14ac:dyDescent="0.5">
      <c r="C307" s="52"/>
    </row>
    <row r="308" spans="2:3" ht="38.25" customHeight="1" x14ac:dyDescent="0.5">
      <c r="B308" s="54"/>
      <c r="C308" s="55"/>
    </row>
    <row r="309" spans="2:3" ht="38.25" customHeight="1" x14ac:dyDescent="0.5">
      <c r="B309" s="56"/>
      <c r="C309" s="56"/>
    </row>
    <row r="310" spans="2:3" ht="38.25" customHeight="1" x14ac:dyDescent="0.5">
      <c r="B310" s="56"/>
      <c r="C310" s="56"/>
    </row>
    <row r="311" spans="2:3" ht="38.25" customHeight="1" x14ac:dyDescent="0.5">
      <c r="B311" s="56"/>
      <c r="C311" s="56"/>
    </row>
    <row r="312" spans="2:3" ht="38.25" customHeight="1" x14ac:dyDescent="0.5">
      <c r="B312" s="56"/>
      <c r="C312" s="56"/>
    </row>
    <row r="313" spans="2:3" ht="38.25" customHeight="1" x14ac:dyDescent="0.5">
      <c r="B313" s="56"/>
      <c r="C313" s="56"/>
    </row>
    <row r="314" spans="2:3" ht="38.25" customHeight="1" x14ac:dyDescent="0.5">
      <c r="B314" s="56"/>
      <c r="C314" s="56"/>
    </row>
    <row r="315" spans="2:3" ht="38.25" customHeight="1" x14ac:dyDescent="0.5">
      <c r="B315" s="56"/>
      <c r="C315" s="56"/>
    </row>
    <row r="316" spans="2:3" ht="38.25" customHeight="1" x14ac:dyDescent="0.5">
      <c r="B316" s="56"/>
      <c r="C316" s="56"/>
    </row>
    <row r="317" spans="2:3" ht="38.25" customHeight="1" x14ac:dyDescent="0.5">
      <c r="B317" s="56"/>
      <c r="C317" s="56"/>
    </row>
    <row r="318" spans="2:3" ht="38.25" customHeight="1" x14ac:dyDescent="0.5">
      <c r="B318" s="56"/>
      <c r="C318" s="56"/>
    </row>
    <row r="319" spans="2:3" ht="38.25" customHeight="1" x14ac:dyDescent="0.5">
      <c r="B319" s="56"/>
      <c r="C319" s="56"/>
    </row>
    <row r="320" spans="2:3" ht="38.25" customHeight="1" x14ac:dyDescent="0.5">
      <c r="B320" s="56"/>
      <c r="C320" s="56"/>
    </row>
    <row r="321" spans="2:3" ht="38.25" customHeight="1" x14ac:dyDescent="0.5">
      <c r="B321" s="56"/>
      <c r="C321" s="56"/>
    </row>
    <row r="322" spans="2:3" ht="38.25" customHeight="1" x14ac:dyDescent="0.5">
      <c r="B322" s="56"/>
      <c r="C322" s="56"/>
    </row>
    <row r="323" spans="2:3" ht="38.25" customHeight="1" x14ac:dyDescent="0.5">
      <c r="B323" s="56"/>
      <c r="C323" s="56"/>
    </row>
    <row r="324" spans="2:3" ht="38.25" customHeight="1" x14ac:dyDescent="0.5">
      <c r="B324" s="56"/>
      <c r="C324" s="56"/>
    </row>
    <row r="325" spans="2:3" ht="38.25" customHeight="1" x14ac:dyDescent="0.5">
      <c r="B325" s="56"/>
      <c r="C325" s="56"/>
    </row>
    <row r="326" spans="2:3" ht="38.25" customHeight="1" x14ac:dyDescent="0.5">
      <c r="B326" s="56"/>
      <c r="C326" s="56"/>
    </row>
    <row r="327" spans="2:3" ht="38.25" customHeight="1" x14ac:dyDescent="0.5">
      <c r="B327" s="56"/>
      <c r="C327" s="56"/>
    </row>
    <row r="328" spans="2:3" ht="38.25" customHeight="1" x14ac:dyDescent="0.5">
      <c r="B328" s="56"/>
      <c r="C328" s="56"/>
    </row>
    <row r="329" spans="2:3" ht="38.25" customHeight="1" x14ac:dyDescent="0.5">
      <c r="B329" s="56"/>
      <c r="C329" s="56"/>
    </row>
    <row r="330" spans="2:3" ht="38.25" customHeight="1" x14ac:dyDescent="0.5">
      <c r="B330" s="56"/>
      <c r="C330" s="56"/>
    </row>
    <row r="331" spans="2:3" ht="38.25" customHeight="1" x14ac:dyDescent="0.5">
      <c r="B331" s="56"/>
      <c r="C331" s="56"/>
    </row>
    <row r="332" spans="2:3" ht="38.25" customHeight="1" x14ac:dyDescent="0.5">
      <c r="B332" s="56"/>
      <c r="C332" s="56"/>
    </row>
    <row r="333" spans="2:3" ht="38.25" customHeight="1" x14ac:dyDescent="0.5">
      <c r="B333" s="56"/>
      <c r="C333" s="56"/>
    </row>
    <row r="334" spans="2:3" ht="38.25" customHeight="1" x14ac:dyDescent="0.5">
      <c r="B334" s="56"/>
      <c r="C334" s="56"/>
    </row>
    <row r="335" spans="2:3" ht="38.25" customHeight="1" x14ac:dyDescent="0.5">
      <c r="B335" s="56"/>
      <c r="C335" s="56"/>
    </row>
    <row r="336" spans="2:3" ht="38.25" customHeight="1" x14ac:dyDescent="0.5">
      <c r="B336" s="58"/>
      <c r="C336" s="60"/>
    </row>
    <row r="337" spans="2:3" ht="38.25" customHeight="1" x14ac:dyDescent="0.5">
      <c r="B337" s="56"/>
      <c r="C337" s="56"/>
    </row>
    <row r="338" spans="2:3" ht="38.25" customHeight="1" x14ac:dyDescent="0.5">
      <c r="B338" s="56"/>
      <c r="C338" s="56"/>
    </row>
    <row r="339" spans="2:3" ht="38.25" customHeight="1" x14ac:dyDescent="0.5">
      <c r="B339" s="56"/>
      <c r="C339" s="56"/>
    </row>
    <row r="340" spans="2:3" ht="38.25" customHeight="1" x14ac:dyDescent="0.5">
      <c r="B340" s="56"/>
      <c r="C340" s="56"/>
    </row>
    <row r="341" spans="2:3" ht="38.25" customHeight="1" x14ac:dyDescent="0.5">
      <c r="B341" s="56"/>
      <c r="C341" s="56"/>
    </row>
    <row r="342" spans="2:3" ht="38.25" customHeight="1" x14ac:dyDescent="0.5">
      <c r="B342" s="56"/>
      <c r="C342" s="56"/>
    </row>
    <row r="343" spans="2:3" ht="38.25" customHeight="1" x14ac:dyDescent="0.5">
      <c r="B343" s="56"/>
      <c r="C343" s="56"/>
    </row>
    <row r="344" spans="2:3" ht="38.25" customHeight="1" x14ac:dyDescent="0.5">
      <c r="B344" s="56"/>
      <c r="C344" s="56"/>
    </row>
    <row r="345" spans="2:3" ht="38.25" customHeight="1" x14ac:dyDescent="0.5">
      <c r="B345" s="56"/>
      <c r="C345" s="56"/>
    </row>
    <row r="346" spans="2:3" ht="38.25" customHeight="1" x14ac:dyDescent="0.5">
      <c r="B346" s="56"/>
      <c r="C346" s="56"/>
    </row>
    <row r="347" spans="2:3" ht="38.25" customHeight="1" x14ac:dyDescent="0.5">
      <c r="B347" s="56"/>
      <c r="C347" s="56"/>
    </row>
    <row r="348" spans="2:3" ht="38.25" customHeight="1" x14ac:dyDescent="0.5">
      <c r="B348" s="56"/>
      <c r="C348" s="56"/>
    </row>
    <row r="349" spans="2:3" ht="38.25" customHeight="1" x14ac:dyDescent="0.5">
      <c r="B349" s="56"/>
      <c r="C349" s="56"/>
    </row>
    <row r="350" spans="2:3" ht="38.25" customHeight="1" x14ac:dyDescent="0.5">
      <c r="B350" s="56"/>
      <c r="C350" s="56"/>
    </row>
    <row r="351" spans="2:3" ht="38.25" customHeight="1" x14ac:dyDescent="0.5">
      <c r="B351" s="56"/>
      <c r="C351" s="56"/>
    </row>
    <row r="352" spans="2:3" ht="38.25" customHeight="1" x14ac:dyDescent="0.5">
      <c r="B352" s="56"/>
      <c r="C352" s="56"/>
    </row>
    <row r="353" spans="2:4" ht="38.25" customHeight="1" x14ac:dyDescent="0.5">
      <c r="B353" s="56"/>
      <c r="C353" s="56"/>
    </row>
    <row r="354" spans="2:4" ht="38.25" customHeight="1" x14ac:dyDescent="0.5">
      <c r="B354" s="56"/>
      <c r="C354" s="56"/>
    </row>
    <row r="355" spans="2:4" ht="38.25" customHeight="1" x14ac:dyDescent="0.5">
      <c r="B355" s="56"/>
      <c r="C355" s="56"/>
    </row>
    <row r="356" spans="2:4" ht="38.25" customHeight="1" x14ac:dyDescent="0.5">
      <c r="B356" s="56"/>
      <c r="C356" s="56"/>
    </row>
    <row r="357" spans="2:4" ht="38.25" customHeight="1" x14ac:dyDescent="0.5">
      <c r="B357" s="56"/>
      <c r="C357" s="56"/>
    </row>
    <row r="358" spans="2:4" ht="38.25" customHeight="1" x14ac:dyDescent="0.5">
      <c r="B358" s="56"/>
      <c r="C358" s="56"/>
    </row>
    <row r="359" spans="2:4" ht="38.25" customHeight="1" x14ac:dyDescent="0.5">
      <c r="B359" s="56"/>
      <c r="C359" s="56"/>
    </row>
    <row r="360" spans="2:4" ht="38.25" customHeight="1" x14ac:dyDescent="0.5">
      <c r="B360" s="56"/>
      <c r="C360" s="56"/>
    </row>
    <row r="361" spans="2:4" ht="38.25" customHeight="1" x14ac:dyDescent="0.5">
      <c r="B361" s="56"/>
      <c r="C361" s="56"/>
    </row>
    <row r="362" spans="2:4" ht="38.25" customHeight="1" x14ac:dyDescent="0.5">
      <c r="B362" s="56"/>
      <c r="C362" s="56"/>
    </row>
    <row r="363" spans="2:4" ht="38.25" customHeight="1" x14ac:dyDescent="0.5">
      <c r="B363" s="58"/>
      <c r="C363" s="60"/>
      <c r="D363" s="57"/>
    </row>
    <row r="364" spans="2:4" ht="38.25" customHeight="1" x14ac:dyDescent="0.5">
      <c r="B364" s="56"/>
      <c r="C364" s="56"/>
      <c r="D364" s="57"/>
    </row>
    <row r="365" spans="2:4" ht="38.25" customHeight="1" x14ac:dyDescent="0.5">
      <c r="B365" s="56"/>
      <c r="C365" s="56"/>
      <c r="D365" s="57"/>
    </row>
    <row r="366" spans="2:4" ht="38.25" customHeight="1" x14ac:dyDescent="0.5">
      <c r="B366" s="56"/>
      <c r="C366" s="56"/>
      <c r="D366" s="57"/>
    </row>
    <row r="367" spans="2:4" ht="38.25" customHeight="1" x14ac:dyDescent="0.5">
      <c r="B367" s="56"/>
      <c r="C367" s="56"/>
      <c r="D367" s="57"/>
    </row>
    <row r="368" spans="2:4" ht="38.25" customHeight="1" x14ac:dyDescent="0.5">
      <c r="B368" s="56"/>
      <c r="C368" s="56"/>
      <c r="D368" s="57"/>
    </row>
    <row r="369" spans="2:4" ht="38.25" customHeight="1" x14ac:dyDescent="0.5">
      <c r="B369" s="56"/>
      <c r="C369" s="56"/>
      <c r="D369" s="57"/>
    </row>
    <row r="370" spans="2:4" ht="38.25" customHeight="1" x14ac:dyDescent="0.5">
      <c r="B370" s="56"/>
      <c r="C370" s="56"/>
      <c r="D370" s="57"/>
    </row>
    <row r="371" spans="2:4" ht="38.25" customHeight="1" x14ac:dyDescent="0.5">
      <c r="B371" s="56"/>
      <c r="C371" s="56"/>
      <c r="D371" s="57"/>
    </row>
    <row r="372" spans="2:4" ht="38.25" customHeight="1" x14ac:dyDescent="0.5">
      <c r="B372" s="56"/>
      <c r="C372" s="56"/>
      <c r="D372" s="57"/>
    </row>
    <row r="373" spans="2:4" ht="38.25" customHeight="1" x14ac:dyDescent="0.5">
      <c r="B373" s="56"/>
      <c r="C373" s="56"/>
      <c r="D373" s="57"/>
    </row>
    <row r="374" spans="2:4" ht="38.25" customHeight="1" x14ac:dyDescent="0.5">
      <c r="B374" s="56"/>
      <c r="C374" s="56"/>
      <c r="D374" s="57"/>
    </row>
    <row r="375" spans="2:4" ht="38.25" customHeight="1" x14ac:dyDescent="0.5">
      <c r="B375" s="56"/>
      <c r="C375" s="56"/>
      <c r="D375" s="57"/>
    </row>
    <row r="376" spans="2:4" ht="38.25" customHeight="1" x14ac:dyDescent="0.5">
      <c r="B376" s="56"/>
      <c r="C376" s="56"/>
      <c r="D376" s="57"/>
    </row>
    <row r="377" spans="2:4" ht="38.25" customHeight="1" x14ac:dyDescent="0.5">
      <c r="B377" s="56"/>
      <c r="C377" s="56"/>
      <c r="D377" s="57"/>
    </row>
    <row r="378" spans="2:4" ht="38.25" customHeight="1" x14ac:dyDescent="0.5">
      <c r="B378" s="56"/>
      <c r="C378" s="56"/>
      <c r="D378" s="57"/>
    </row>
    <row r="379" spans="2:4" ht="38.25" customHeight="1" x14ac:dyDescent="0.5">
      <c r="B379" s="56"/>
      <c r="C379" s="56"/>
      <c r="D379" s="57"/>
    </row>
    <row r="380" spans="2:4" ht="38.25" customHeight="1" x14ac:dyDescent="0.5">
      <c r="B380" s="56"/>
      <c r="C380" s="56"/>
      <c r="D380" s="57"/>
    </row>
    <row r="381" spans="2:4" ht="38.25" customHeight="1" x14ac:dyDescent="0.5">
      <c r="B381" s="56"/>
      <c r="C381" s="56"/>
      <c r="D381" s="57"/>
    </row>
    <row r="382" spans="2:4" ht="38.25" customHeight="1" x14ac:dyDescent="0.5">
      <c r="B382" s="56"/>
      <c r="C382" s="56"/>
      <c r="D382" s="57"/>
    </row>
    <row r="383" spans="2:4" ht="38.25" customHeight="1" x14ac:dyDescent="0.5">
      <c r="B383" s="56"/>
      <c r="C383" s="56"/>
      <c r="D383" s="57"/>
    </row>
    <row r="384" spans="2:4" ht="38.25" customHeight="1" x14ac:dyDescent="0.5">
      <c r="B384" s="56"/>
      <c r="C384" s="56"/>
      <c r="D384" s="57"/>
    </row>
    <row r="385" spans="2:4" ht="38.25" customHeight="1" x14ac:dyDescent="0.5">
      <c r="B385" s="56"/>
      <c r="C385" s="56"/>
      <c r="D385" s="57"/>
    </row>
    <row r="386" spans="2:4" ht="38.25" customHeight="1" x14ac:dyDescent="0.5">
      <c r="B386" s="56"/>
      <c r="C386" s="56"/>
      <c r="D386" s="57"/>
    </row>
    <row r="387" spans="2:4" ht="38.25" customHeight="1" x14ac:dyDescent="0.5">
      <c r="B387" s="56"/>
      <c r="C387" s="56"/>
      <c r="D387" s="57"/>
    </row>
    <row r="388" spans="2:4" ht="38.25" customHeight="1" x14ac:dyDescent="0.5">
      <c r="B388" s="56"/>
      <c r="C388" s="56"/>
      <c r="D388" s="57"/>
    </row>
    <row r="389" spans="2:4" ht="38.25" customHeight="1" x14ac:dyDescent="0.5">
      <c r="B389" s="56"/>
      <c r="C389" s="56"/>
      <c r="D389" s="57"/>
    </row>
    <row r="390" spans="2:4" ht="38.25" customHeight="1" x14ac:dyDescent="0.5">
      <c r="B390" s="58"/>
    </row>
    <row r="391" spans="2:4" ht="38.25" customHeight="1" x14ac:dyDescent="0.5">
      <c r="B391" s="56"/>
      <c r="C391" s="56"/>
    </row>
    <row r="392" spans="2:4" ht="38.25" customHeight="1" x14ac:dyDescent="0.5">
      <c r="B392" s="56"/>
      <c r="C392" s="56"/>
    </row>
    <row r="393" spans="2:4" ht="38.25" customHeight="1" x14ac:dyDescent="0.5">
      <c r="B393" s="56"/>
      <c r="C393" s="56"/>
    </row>
    <row r="394" spans="2:4" ht="38.25" customHeight="1" x14ac:dyDescent="0.5">
      <c r="B394" s="56"/>
      <c r="C394" s="56"/>
    </row>
    <row r="395" spans="2:4" ht="38.25" customHeight="1" x14ac:dyDescent="0.5">
      <c r="B395" s="56"/>
      <c r="C395" s="56"/>
    </row>
    <row r="396" spans="2:4" ht="38.25" customHeight="1" x14ac:dyDescent="0.5">
      <c r="B396" s="56"/>
      <c r="C396" s="56"/>
    </row>
    <row r="397" spans="2:4" ht="38.25" customHeight="1" x14ac:dyDescent="0.5">
      <c r="B397" s="56"/>
      <c r="C397" s="56"/>
    </row>
    <row r="398" spans="2:4" ht="38.25" customHeight="1" x14ac:dyDescent="0.5">
      <c r="B398" s="56"/>
      <c r="C398" s="56"/>
    </row>
    <row r="399" spans="2:4" ht="38.25" customHeight="1" x14ac:dyDescent="0.5">
      <c r="B399" s="56"/>
      <c r="C399" s="56"/>
    </row>
    <row r="400" spans="2:4" ht="38.25" customHeight="1" x14ac:dyDescent="0.5">
      <c r="B400" s="56"/>
      <c r="C400" s="56"/>
    </row>
    <row r="401" spans="2:3" ht="38.25" customHeight="1" x14ac:dyDescent="0.5">
      <c r="B401" s="56"/>
      <c r="C401" s="56"/>
    </row>
    <row r="402" spans="2:3" ht="38.25" customHeight="1" x14ac:dyDescent="0.5">
      <c r="B402" s="56"/>
      <c r="C402" s="56"/>
    </row>
    <row r="403" spans="2:3" ht="38.25" customHeight="1" x14ac:dyDescent="0.5">
      <c r="B403" s="56"/>
      <c r="C403" s="56"/>
    </row>
    <row r="404" spans="2:3" ht="38.25" customHeight="1" x14ac:dyDescent="0.5">
      <c r="B404" s="56"/>
      <c r="C404" s="56"/>
    </row>
    <row r="405" spans="2:3" ht="38.25" customHeight="1" x14ac:dyDescent="0.5">
      <c r="B405" s="56"/>
      <c r="C405" s="56"/>
    </row>
    <row r="406" spans="2:3" ht="38.25" customHeight="1" x14ac:dyDescent="0.5">
      <c r="B406" s="56"/>
      <c r="C406" s="56"/>
    </row>
    <row r="407" spans="2:3" ht="38.25" customHeight="1" x14ac:dyDescent="0.5">
      <c r="B407" s="56"/>
      <c r="C407" s="56"/>
    </row>
    <row r="408" spans="2:3" ht="38.25" customHeight="1" x14ac:dyDescent="0.5">
      <c r="B408" s="56"/>
      <c r="C408" s="56"/>
    </row>
    <row r="409" spans="2:3" ht="38.25" customHeight="1" x14ac:dyDescent="0.5">
      <c r="B409" s="56"/>
      <c r="C409" s="56"/>
    </row>
    <row r="410" spans="2:3" ht="38.25" customHeight="1" x14ac:dyDescent="0.5">
      <c r="B410" s="56"/>
      <c r="C410" s="56"/>
    </row>
    <row r="411" spans="2:3" ht="38.25" customHeight="1" x14ac:dyDescent="0.5">
      <c r="B411" s="56"/>
      <c r="C411" s="56"/>
    </row>
    <row r="412" spans="2:3" ht="38.25" customHeight="1" x14ac:dyDescent="0.5">
      <c r="B412" s="56"/>
      <c r="C412" s="56"/>
    </row>
    <row r="413" spans="2:3" ht="38.25" customHeight="1" x14ac:dyDescent="0.5">
      <c r="B413" s="56"/>
      <c r="C413" s="56"/>
    </row>
    <row r="414" spans="2:3" ht="38.25" customHeight="1" x14ac:dyDescent="0.5">
      <c r="B414" s="56"/>
      <c r="C414" s="56"/>
    </row>
    <row r="415" spans="2:3" ht="38.25" customHeight="1" x14ac:dyDescent="0.5">
      <c r="B415" s="56"/>
      <c r="C415" s="56"/>
    </row>
    <row r="416" spans="2:3" ht="38.25" customHeight="1" x14ac:dyDescent="0.5">
      <c r="B416" s="56"/>
      <c r="C416" s="56"/>
    </row>
  </sheetData>
  <sortState xmlns:xlrd2="http://schemas.microsoft.com/office/spreadsheetml/2017/richdata2" ref="A4:C111">
    <sortCondition ref="A4"/>
  </sortState>
  <customSheetViews>
    <customSheetView guid="{115C6F58-41E2-44C7-BF61-547172606B68}" scale="60" state="hidden">
      <selection activeCell="E9" sqref="E9"/>
      <rowBreaks count="2" manualBreakCount="2">
        <brk id="37" max="4" man="1"/>
        <brk id="59" max="4" man="1"/>
      </rowBreaks>
      <pageMargins left="0.25" right="0.25" top="0.47" bottom="0.1" header="0.26" footer="0"/>
      <printOptions gridLines="1"/>
      <pageSetup orientation="landscape" r:id="rId1"/>
      <headerFooter alignWithMargins="0">
        <oddHeader>&amp;C&amp;"Arial,Bold"&amp;12 141 Zn/Al alloy unknown fall '05</oddHeader>
      </headerFooter>
    </customSheetView>
  </customSheetViews>
  <phoneticPr fontId="0" type="noConversion"/>
  <printOptions gridLines="1"/>
  <pageMargins left="0.25" right="0.25" top="0.47" bottom="0.1" header="0.26" footer="0"/>
  <pageSetup orientation="landscape" r:id="rId2"/>
  <headerFooter alignWithMargins="0">
    <oddHeader>&amp;C&amp;"Arial,Bold"&amp;12 141 Zn/Al alloy unknown fall '05</oddHeader>
  </headerFooter>
  <rowBreaks count="2" manualBreakCount="2">
    <brk id="50" max="4" man="1"/>
    <brk id="71" max="4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cols>
    <col min="1" max="1" width="25.7109375" customWidth="1"/>
  </cols>
  <sheetData>
    <row r="1" spans="1:1" x14ac:dyDescent="0.2">
      <c r="A1" s="48" t="s">
        <v>69</v>
      </c>
    </row>
  </sheetData>
  <customSheetViews>
    <customSheetView guid="{115C6F58-41E2-44C7-BF61-547172606B68}"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data sheet check</vt:lpstr>
      <vt:lpstr>data sheet</vt:lpstr>
      <vt:lpstr>calculation check</vt:lpstr>
      <vt:lpstr>calculations</vt:lpstr>
      <vt:lpstr>unknowns</vt:lpstr>
      <vt:lpstr>Sheet1</vt:lpstr>
      <vt:lpstr>Sheet2</vt:lpstr>
      <vt:lpstr>calculations!Print_Area</vt:lpstr>
      <vt:lpstr>'data sheet'!Print_Area</vt:lpstr>
      <vt:lpstr>unknowns!Print_Area</vt:lpstr>
      <vt:lpstr>unknowns!Print_Titles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d&amp;c</dc:creator>
  <cp:lastModifiedBy>Diana Vance</cp:lastModifiedBy>
  <cp:lastPrinted>2011-02-24T20:01:45Z</cp:lastPrinted>
  <dcterms:created xsi:type="dcterms:W3CDTF">2007-09-19T21:17:04Z</dcterms:created>
  <dcterms:modified xsi:type="dcterms:W3CDTF">2022-03-02T18:17:54Z</dcterms:modified>
</cp:coreProperties>
</file>