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resa.Crume\Desktop\120 lab spreadsheets\"/>
    </mc:Choice>
  </mc:AlternateContent>
  <xr:revisionPtr revIDLastSave="0" documentId="13_ncr:1_{8B3DA09E-0585-4A0A-8B4F-97D0DA1242F1}" xr6:coauthVersionLast="46" xr6:coauthVersionMax="46" xr10:uidLastSave="{00000000-0000-0000-0000-000000000000}"/>
  <workbookProtection workbookAlgorithmName="SHA-512" workbookHashValue="jUEpy0W+qEbqj8UWX8fKo/vH/HLnnO6A1i0GSSPoGzcQ3la6FozOHfUBogHvcgsygou1wUq4p8ui9hiivVZ+Zw==" workbookSaltValue="0Wg2IM8hzisQ/OiEoOuWZw==" workbookSpinCount="100000" lockStructure="1"/>
  <bookViews>
    <workbookView xWindow="8760" yWindow="915" windowWidth="17040" windowHeight="14685" xr2:uid="{00000000-000D-0000-FFFF-FFFF00000000}"/>
  </bookViews>
  <sheets>
    <sheet name="Unknown Liquid" sheetId="1" r:id="rId1"/>
    <sheet name="Liquid checking" sheetId="5" state="hidden" r:id="rId2"/>
    <sheet name="Irregular Solid" sheetId="2" r:id="rId3"/>
    <sheet name="Cylinder" sheetId="3" state="hidden" r:id="rId4"/>
    <sheet name="Irregular checking" sheetId="6" state="hidden" r:id="rId5"/>
    <sheet name="Report" sheetId="4" r:id="rId6"/>
    <sheet name="Cylinder checking" sheetId="7" state="hidden" r:id="rId7"/>
    <sheet name="unknowns" sheetId="8" state="hidden" r:id="rId8"/>
    <sheet name="Sheet1" sheetId="9" state="hidden" r:id="rId9"/>
  </sheets>
  <definedNames>
    <definedName name="_xlnm.Print_Titles" localSheetId="7">unknowns!$D:$D,unknowns!$1:$1</definedName>
    <definedName name="Z_8164602C_BD38_4F32_85B5_44B0A62E079A_.wvu.PrintArea" localSheetId="7" hidden="1">unknowns!$A$1:$O$162</definedName>
    <definedName name="Z_8164602C_BD38_4F32_85B5_44B0A62E079A_.wvu.PrintTitles" localSheetId="7" hidden="1">unknowns!$1:$1</definedName>
    <definedName name="Z_8164602C_BD38_4F32_85B5_44B0A62E079A_.wvu.Rows" localSheetId="5" hidden="1">Report!$19:$19</definedName>
  </definedNames>
  <calcPr calcId="191029"/>
  <customWorkbookViews>
    <customWorkbookView name="LISA.OERTLING - Personal View" guid="{8164602C-BD38-4F32-85B5-44B0A62E079A}" mergeInterval="0" personalView="1" maximized="1" windowWidth="796" windowHeight="41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1" i="8" l="1"/>
  <c r="O321" i="8" s="1"/>
  <c r="N320" i="8" l="1"/>
  <c r="O320" i="8" s="1"/>
  <c r="C36" i="5" l="1"/>
  <c r="C41" i="6"/>
  <c r="B1" i="1" l="1"/>
  <c r="C1" i="1"/>
  <c r="F1" i="1"/>
  <c r="B1" i="5"/>
  <c r="C1" i="5"/>
  <c r="G1" i="5"/>
  <c r="B1" i="2"/>
  <c r="C1" i="2"/>
  <c r="G1" i="2"/>
  <c r="C1" i="3"/>
  <c r="D1" i="3"/>
  <c r="G1" i="3"/>
  <c r="B1" i="6"/>
  <c r="C1" i="6"/>
  <c r="G1" i="6"/>
  <c r="B1" i="4"/>
  <c r="C1" i="4"/>
  <c r="F1" i="4"/>
  <c r="C6" i="7"/>
  <c r="B1" i="7"/>
  <c r="C1" i="7"/>
  <c r="H1" i="7"/>
  <c r="N661" i="8" l="1"/>
  <c r="O661" i="8" s="1"/>
  <c r="O19" i="5" l="1"/>
  <c r="K19" i="5"/>
  <c r="O21" i="5" l="1"/>
  <c r="K21" i="5"/>
  <c r="B7" i="5" l="1"/>
  <c r="O12" i="5"/>
  <c r="O11" i="5"/>
  <c r="O10" i="5"/>
  <c r="K12" i="5"/>
  <c r="K11" i="5"/>
  <c r="K10" i="5"/>
  <c r="F28" i="5" l="1"/>
  <c r="F19" i="1" s="1"/>
  <c r="K14" i="5"/>
  <c r="K23" i="5" s="1"/>
  <c r="K24" i="5" s="1"/>
  <c r="K25" i="5" s="1"/>
  <c r="O14" i="5"/>
  <c r="O23" i="5" s="1"/>
  <c r="O24" i="5" s="1"/>
  <c r="O25" i="5" s="1"/>
  <c r="B5" i="6"/>
  <c r="O26" i="6"/>
  <c r="O19" i="6"/>
  <c r="O18" i="6"/>
  <c r="O17" i="6"/>
  <c r="O10" i="6"/>
  <c r="O9" i="6"/>
  <c r="O8" i="6"/>
  <c r="K26" i="6"/>
  <c r="K19" i="6"/>
  <c r="K18" i="6"/>
  <c r="K17" i="6"/>
  <c r="K10" i="6"/>
  <c r="K9" i="6"/>
  <c r="K8" i="6"/>
  <c r="N82" i="8"/>
  <c r="O82" i="8" s="1"/>
  <c r="N347" i="8"/>
  <c r="O347" i="8" s="1"/>
  <c r="N346" i="8"/>
  <c r="O346" i="8" s="1"/>
  <c r="N345" i="8"/>
  <c r="O345" i="8" s="1"/>
  <c r="N344" i="8"/>
  <c r="O344" i="8" s="1"/>
  <c r="N343" i="8"/>
  <c r="O343" i="8" s="1"/>
  <c r="N342" i="8"/>
  <c r="O342" i="8" s="1"/>
  <c r="N341" i="8"/>
  <c r="O341" i="8" s="1"/>
  <c r="N340" i="8"/>
  <c r="O340" i="8" s="1"/>
  <c r="N339" i="8"/>
  <c r="O339" i="8" s="1"/>
  <c r="N338" i="8"/>
  <c r="O338" i="8" s="1"/>
  <c r="N337" i="8"/>
  <c r="O337" i="8" s="1"/>
  <c r="N336" i="8"/>
  <c r="O336" i="8" s="1"/>
  <c r="N335" i="8"/>
  <c r="O335" i="8" s="1"/>
  <c r="N334" i="8"/>
  <c r="O334" i="8" s="1"/>
  <c r="N333" i="8"/>
  <c r="O333" i="8" s="1"/>
  <c r="N332" i="8"/>
  <c r="O332" i="8" s="1"/>
  <c r="N331" i="8"/>
  <c r="O331" i="8" s="1"/>
  <c r="N330" i="8"/>
  <c r="O330" i="8" s="1"/>
  <c r="N329" i="8"/>
  <c r="O329" i="8" s="1"/>
  <c r="N328" i="8"/>
  <c r="O328" i="8" s="1"/>
  <c r="N327" i="8"/>
  <c r="O327" i="8" s="1"/>
  <c r="N326" i="8"/>
  <c r="O326" i="8" s="1"/>
  <c r="N325" i="8"/>
  <c r="O325" i="8" s="1"/>
  <c r="N324" i="8"/>
  <c r="O324" i="8" s="1"/>
  <c r="N323" i="8"/>
  <c r="O323" i="8" s="1"/>
  <c r="N322" i="8"/>
  <c r="O322" i="8" s="1"/>
  <c r="O319" i="8"/>
  <c r="N318" i="8"/>
  <c r="O318" i="8"/>
  <c r="N317" i="8"/>
  <c r="O317" i="8" s="1"/>
  <c r="N316" i="8"/>
  <c r="O316" i="8" s="1"/>
  <c r="N315" i="8"/>
  <c r="O315" i="8" s="1"/>
  <c r="N314" i="8"/>
  <c r="O314" i="8" s="1"/>
  <c r="N313" i="8"/>
  <c r="O313" i="8" s="1"/>
  <c r="N312" i="8"/>
  <c r="O312" i="8" s="1"/>
  <c r="N311" i="8"/>
  <c r="O311" i="8" s="1"/>
  <c r="N310" i="8"/>
  <c r="O310" i="8" s="1"/>
  <c r="N309" i="8"/>
  <c r="O309" i="8" s="1"/>
  <c r="N308" i="8"/>
  <c r="O308" i="8"/>
  <c r="N307" i="8"/>
  <c r="O307" i="8" s="1"/>
  <c r="N306" i="8"/>
  <c r="O306" i="8" s="1"/>
  <c r="N305" i="8"/>
  <c r="O305" i="8" s="1"/>
  <c r="N304" i="8"/>
  <c r="O304" i="8" s="1"/>
  <c r="N303" i="8"/>
  <c r="O303" i="8" s="1"/>
  <c r="N302" i="8"/>
  <c r="O302" i="8" s="1"/>
  <c r="N301" i="8"/>
  <c r="O301" i="8" s="1"/>
  <c r="N300" i="8"/>
  <c r="O300" i="8"/>
  <c r="N299" i="8"/>
  <c r="O299" i="8" s="1"/>
  <c r="N298" i="8"/>
  <c r="O298" i="8" s="1"/>
  <c r="N297" i="8"/>
  <c r="O297" i="8" s="1"/>
  <c r="N296" i="8"/>
  <c r="O296" i="8" s="1"/>
  <c r="N295" i="8"/>
  <c r="O295" i="8" s="1"/>
  <c r="N294" i="8"/>
  <c r="O294" i="8" s="1"/>
  <c r="N293" i="8"/>
  <c r="O293" i="8" s="1"/>
  <c r="N292" i="8"/>
  <c r="O292" i="8" s="1"/>
  <c r="N291" i="8"/>
  <c r="O291" i="8" s="1"/>
  <c r="N290" i="8"/>
  <c r="O290" i="8" s="1"/>
  <c r="N289" i="8"/>
  <c r="O289" i="8" s="1"/>
  <c r="N288" i="8"/>
  <c r="O288" i="8" s="1"/>
  <c r="O287" i="8"/>
  <c r="N286" i="8"/>
  <c r="O286" i="8" s="1"/>
  <c r="N285" i="8"/>
  <c r="O285" i="8" s="1"/>
  <c r="N284" i="8"/>
  <c r="O284" i="8" s="1"/>
  <c r="N283" i="8"/>
  <c r="O283" i="8" s="1"/>
  <c r="N282" i="8"/>
  <c r="O282" i="8" s="1"/>
  <c r="N281" i="8"/>
  <c r="O281" i="8" s="1"/>
  <c r="N280" i="8"/>
  <c r="O280" i="8" s="1"/>
  <c r="N279" i="8"/>
  <c r="O279" i="8" s="1"/>
  <c r="N278" i="8"/>
  <c r="O278" i="8" s="1"/>
  <c r="N277" i="8"/>
  <c r="O277" i="8" s="1"/>
  <c r="N276" i="8"/>
  <c r="O276" i="8" s="1"/>
  <c r="N275" i="8"/>
  <c r="O275" i="8" s="1"/>
  <c r="N274" i="8"/>
  <c r="O274" i="8" s="1"/>
  <c r="N273" i="8"/>
  <c r="O273" i="8" s="1"/>
  <c r="N272" i="8"/>
  <c r="O272" i="8" s="1"/>
  <c r="N271" i="8"/>
  <c r="O271" i="8" s="1"/>
  <c r="N270" i="8"/>
  <c r="O270" i="8" s="1"/>
  <c r="N269" i="8"/>
  <c r="O269" i="8" s="1"/>
  <c r="N268" i="8"/>
  <c r="O268" i="8" s="1"/>
  <c r="N267" i="8"/>
  <c r="O267" i="8" s="1"/>
  <c r="N266" i="8"/>
  <c r="O266" i="8" s="1"/>
  <c r="N265" i="8"/>
  <c r="O265" i="8" s="1"/>
  <c r="N264" i="8"/>
  <c r="O264" i="8" s="1"/>
  <c r="N263" i="8"/>
  <c r="O263" i="8" s="1"/>
  <c r="N262" i="8"/>
  <c r="O262" i="8" s="1"/>
  <c r="N261" i="8"/>
  <c r="O261" i="8" s="1"/>
  <c r="N260" i="8"/>
  <c r="O260" i="8" s="1"/>
  <c r="N259" i="8"/>
  <c r="O259" i="8" s="1"/>
  <c r="N258" i="8"/>
  <c r="O258" i="8" s="1"/>
  <c r="N257" i="8"/>
  <c r="O257" i="8" s="1"/>
  <c r="N256" i="8"/>
  <c r="O256" i="8" s="1"/>
  <c r="O255" i="8"/>
  <c r="N254" i="8"/>
  <c r="O254" i="8" s="1"/>
  <c r="N253" i="8"/>
  <c r="O253" i="8" s="1"/>
  <c r="N252" i="8"/>
  <c r="O252" i="8" s="1"/>
  <c r="N251" i="8"/>
  <c r="O251" i="8" s="1"/>
  <c r="N250" i="8"/>
  <c r="O250" i="8" s="1"/>
  <c r="N249" i="8"/>
  <c r="O249" i="8"/>
  <c r="N248" i="8"/>
  <c r="O248" i="8" s="1"/>
  <c r="N247" i="8"/>
  <c r="O247" i="8" s="1"/>
  <c r="N246" i="8"/>
  <c r="O246" i="8" s="1"/>
  <c r="N245" i="8"/>
  <c r="O245" i="8" s="1"/>
  <c r="N244" i="8"/>
  <c r="O244" i="8" s="1"/>
  <c r="N243" i="8"/>
  <c r="O243" i="8"/>
  <c r="N242" i="8"/>
  <c r="O242" i="8" s="1"/>
  <c r="N241" i="8"/>
  <c r="O241" i="8" s="1"/>
  <c r="N240" i="8"/>
  <c r="O240" i="8" s="1"/>
  <c r="N239" i="8"/>
  <c r="O239" i="8" s="1"/>
  <c r="N238" i="8"/>
  <c r="O238" i="8" s="1"/>
  <c r="N237" i="8"/>
  <c r="O237" i="8"/>
  <c r="N236" i="8"/>
  <c r="O236" i="8" s="1"/>
  <c r="N235" i="8"/>
  <c r="O235" i="8" s="1"/>
  <c r="N234" i="8"/>
  <c r="O234" i="8" s="1"/>
  <c r="N233" i="8"/>
  <c r="O233" i="8" s="1"/>
  <c r="N232" i="8"/>
  <c r="O232" i="8" s="1"/>
  <c r="N231" i="8"/>
  <c r="O231" i="8" s="1"/>
  <c r="N230" i="8"/>
  <c r="O230" i="8" s="1"/>
  <c r="N229" i="8"/>
  <c r="O229" i="8" s="1"/>
  <c r="N228" i="8"/>
  <c r="O228" i="8" s="1"/>
  <c r="N227" i="8"/>
  <c r="O227" i="8" s="1"/>
  <c r="N226" i="8"/>
  <c r="O226" i="8" s="1"/>
  <c r="N225" i="8"/>
  <c r="O225" i="8" s="1"/>
  <c r="N224" i="8"/>
  <c r="O224" i="8" s="1"/>
  <c r="O223" i="8"/>
  <c r="N222" i="8"/>
  <c r="O222" i="8" s="1"/>
  <c r="N221" i="8"/>
  <c r="O221" i="8" s="1"/>
  <c r="N220" i="8"/>
  <c r="O220" i="8" s="1"/>
  <c r="N219" i="8"/>
  <c r="O219" i="8" s="1"/>
  <c r="N218" i="8"/>
  <c r="O218" i="8" s="1"/>
  <c r="N217" i="8"/>
  <c r="O217" i="8" s="1"/>
  <c r="N216" i="8"/>
  <c r="O216" i="8" s="1"/>
  <c r="N215" i="8"/>
  <c r="O215" i="8" s="1"/>
  <c r="N214" i="8"/>
  <c r="O214" i="8" s="1"/>
  <c r="N213" i="8"/>
  <c r="O213" i="8" s="1"/>
  <c r="N212" i="8"/>
  <c r="O212" i="8" s="1"/>
  <c r="N211" i="8"/>
  <c r="O211" i="8" s="1"/>
  <c r="N210" i="8"/>
  <c r="O210" i="8" s="1"/>
  <c r="N209" i="8"/>
  <c r="O209" i="8" s="1"/>
  <c r="N208" i="8"/>
  <c r="O208" i="8" s="1"/>
  <c r="N207" i="8"/>
  <c r="O207" i="8" s="1"/>
  <c r="N206" i="8"/>
  <c r="O206" i="8" s="1"/>
  <c r="N205" i="8"/>
  <c r="O205" i="8" s="1"/>
  <c r="N204" i="8"/>
  <c r="O204" i="8" s="1"/>
  <c r="N203" i="8"/>
  <c r="O203" i="8" s="1"/>
  <c r="N202" i="8"/>
  <c r="O202" i="8" s="1"/>
  <c r="N201" i="8"/>
  <c r="O201" i="8" s="1"/>
  <c r="N200" i="8"/>
  <c r="O200" i="8" s="1"/>
  <c r="N199" i="8"/>
  <c r="O199" i="8" s="1"/>
  <c r="N198" i="8"/>
  <c r="O198" i="8" s="1"/>
  <c r="N197" i="8"/>
  <c r="O197" i="8"/>
  <c r="N196" i="8"/>
  <c r="O196" i="8" s="1"/>
  <c r="N195" i="8"/>
  <c r="O195" i="8" s="1"/>
  <c r="N194" i="8"/>
  <c r="O194" i="8" s="1"/>
  <c r="N193" i="8"/>
  <c r="O193" i="8" s="1"/>
  <c r="N192" i="8"/>
  <c r="O192" i="8" s="1"/>
  <c r="O191" i="8"/>
  <c r="N190" i="8"/>
  <c r="O190" i="8" s="1"/>
  <c r="N189" i="8"/>
  <c r="O189" i="8" s="1"/>
  <c r="N188" i="8"/>
  <c r="O188" i="8" s="1"/>
  <c r="N187" i="8"/>
  <c r="O187" i="8" s="1"/>
  <c r="N186" i="8"/>
  <c r="O186" i="8" s="1"/>
  <c r="N185" i="8"/>
  <c r="O185" i="8" s="1"/>
  <c r="N184" i="8"/>
  <c r="O184" i="8" s="1"/>
  <c r="N183" i="8"/>
  <c r="O183" i="8" s="1"/>
  <c r="N182" i="8"/>
  <c r="O182" i="8" s="1"/>
  <c r="N181" i="8"/>
  <c r="O181" i="8" s="1"/>
  <c r="N180" i="8"/>
  <c r="O180" i="8" s="1"/>
  <c r="N179" i="8"/>
  <c r="O179" i="8" s="1"/>
  <c r="N178" i="8"/>
  <c r="O178" i="8" s="1"/>
  <c r="N177" i="8"/>
  <c r="O177" i="8" s="1"/>
  <c r="N176" i="8"/>
  <c r="O176" i="8" s="1"/>
  <c r="N175" i="8"/>
  <c r="O175" i="8" s="1"/>
  <c r="N174" i="8"/>
  <c r="O174" i="8" s="1"/>
  <c r="N173" i="8"/>
  <c r="O173" i="8" s="1"/>
  <c r="N172" i="8"/>
  <c r="O172" i="8" s="1"/>
  <c r="N171" i="8"/>
  <c r="O171" i="8" s="1"/>
  <c r="N170" i="8"/>
  <c r="O170" i="8" s="1"/>
  <c r="N169" i="8"/>
  <c r="O169" i="8" s="1"/>
  <c r="N168" i="8"/>
  <c r="O168" i="8" s="1"/>
  <c r="N167" i="8"/>
  <c r="O167" i="8" s="1"/>
  <c r="N166" i="8"/>
  <c r="O166" i="8" s="1"/>
  <c r="N165" i="8"/>
  <c r="O165" i="8" s="1"/>
  <c r="N164" i="8"/>
  <c r="O164" i="8" s="1"/>
  <c r="N163" i="8"/>
  <c r="O163" i="8" s="1"/>
  <c r="N162" i="8"/>
  <c r="O162" i="8" s="1"/>
  <c r="N161" i="8"/>
  <c r="O161" i="8" s="1"/>
  <c r="N160" i="8"/>
  <c r="O160" i="8" s="1"/>
  <c r="O159" i="8"/>
  <c r="N158" i="8"/>
  <c r="O158" i="8" s="1"/>
  <c r="N157" i="8"/>
  <c r="O157" i="8" s="1"/>
  <c r="N156" i="8"/>
  <c r="O156" i="8" s="1"/>
  <c r="N155" i="8"/>
  <c r="O155" i="8" s="1"/>
  <c r="N154" i="8"/>
  <c r="O154" i="8" s="1"/>
  <c r="N153" i="8"/>
  <c r="O153" i="8" s="1"/>
  <c r="N152" i="8"/>
  <c r="O152" i="8" s="1"/>
  <c r="N151" i="8"/>
  <c r="O151" i="8" s="1"/>
  <c r="N150" i="8"/>
  <c r="O150" i="8"/>
  <c r="N149" i="8"/>
  <c r="O149" i="8" s="1"/>
  <c r="N148" i="8"/>
  <c r="O148" i="8" s="1"/>
  <c r="N147" i="8"/>
  <c r="O147" i="8" s="1"/>
  <c r="N146" i="8"/>
  <c r="O146" i="8" s="1"/>
  <c r="N145" i="8"/>
  <c r="O145" i="8" s="1"/>
  <c r="N144" i="8"/>
  <c r="O144" i="8" s="1"/>
  <c r="N143" i="8"/>
  <c r="O143" i="8" s="1"/>
  <c r="N142" i="8"/>
  <c r="O142" i="8" s="1"/>
  <c r="N141" i="8"/>
  <c r="O141" i="8" s="1"/>
  <c r="N140" i="8"/>
  <c r="O140" i="8" s="1"/>
  <c r="N139" i="8"/>
  <c r="O139" i="8" s="1"/>
  <c r="N138" i="8"/>
  <c r="O138" i="8" s="1"/>
  <c r="N137" i="8"/>
  <c r="O137" i="8" s="1"/>
  <c r="N136" i="8"/>
  <c r="O136" i="8" s="1"/>
  <c r="N135" i="8"/>
  <c r="O135" i="8" s="1"/>
  <c r="N134" i="8"/>
  <c r="O134" i="8" s="1"/>
  <c r="N133" i="8"/>
  <c r="O133" i="8" s="1"/>
  <c r="N132" i="8"/>
  <c r="O132" i="8" s="1"/>
  <c r="N131" i="8"/>
  <c r="O131" i="8" s="1"/>
  <c r="N130" i="8"/>
  <c r="O130" i="8" s="1"/>
  <c r="N129" i="8"/>
  <c r="O129" i="8" s="1"/>
  <c r="N128" i="8"/>
  <c r="O128" i="8" s="1"/>
  <c r="O127" i="8"/>
  <c r="N126" i="8"/>
  <c r="O126" i="8" s="1"/>
  <c r="N125" i="8"/>
  <c r="O125" i="8" s="1"/>
  <c r="N124" i="8"/>
  <c r="O124" i="8" s="1"/>
  <c r="N123" i="8"/>
  <c r="O123" i="8" s="1"/>
  <c r="N122" i="8"/>
  <c r="O122" i="8" s="1"/>
  <c r="N121" i="8"/>
  <c r="O121" i="8" s="1"/>
  <c r="N120" i="8"/>
  <c r="O120" i="8" s="1"/>
  <c r="N119" i="8"/>
  <c r="O119" i="8" s="1"/>
  <c r="N118" i="8"/>
  <c r="O118" i="8" s="1"/>
  <c r="N117" i="8"/>
  <c r="O117" i="8" s="1"/>
  <c r="N116" i="8"/>
  <c r="O116" i="8" s="1"/>
  <c r="N115" i="8"/>
  <c r="O115" i="8" s="1"/>
  <c r="N114" i="8"/>
  <c r="O114" i="8" s="1"/>
  <c r="N113" i="8"/>
  <c r="O113" i="8" s="1"/>
  <c r="N112" i="8"/>
  <c r="O112" i="8" s="1"/>
  <c r="N111" i="8"/>
  <c r="O111" i="8" s="1"/>
  <c r="N110" i="8"/>
  <c r="O110" i="8" s="1"/>
  <c r="N109" i="8"/>
  <c r="O109" i="8" s="1"/>
  <c r="N108" i="8"/>
  <c r="O108" i="8" s="1"/>
  <c r="N107" i="8"/>
  <c r="O107" i="8" s="1"/>
  <c r="N106" i="8"/>
  <c r="O106" i="8" s="1"/>
  <c r="N105" i="8"/>
  <c r="O105" i="8" s="1"/>
  <c r="N104" i="8"/>
  <c r="O104" i="8" s="1"/>
  <c r="N103" i="8"/>
  <c r="O103" i="8" s="1"/>
  <c r="N102" i="8"/>
  <c r="O102" i="8" s="1"/>
  <c r="N101" i="8"/>
  <c r="O101" i="8" s="1"/>
  <c r="N100" i="8"/>
  <c r="O100" i="8" s="1"/>
  <c r="N99" i="8"/>
  <c r="O99" i="8" s="1"/>
  <c r="N98" i="8"/>
  <c r="O98" i="8" s="1"/>
  <c r="N97" i="8"/>
  <c r="O97" i="8" s="1"/>
  <c r="N96" i="8"/>
  <c r="O96" i="8" s="1"/>
  <c r="O95" i="8"/>
  <c r="N94" i="8"/>
  <c r="O94" i="8" s="1"/>
  <c r="N93" i="8"/>
  <c r="O93" i="8" s="1"/>
  <c r="N92" i="8"/>
  <c r="O92" i="8" s="1"/>
  <c r="N91" i="8"/>
  <c r="O91" i="8" s="1"/>
  <c r="N90" i="8"/>
  <c r="O90" i="8" s="1"/>
  <c r="N89" i="8"/>
  <c r="O89" i="8" s="1"/>
  <c r="N88" i="8"/>
  <c r="O88" i="8" s="1"/>
  <c r="N87" i="8"/>
  <c r="O87" i="8" s="1"/>
  <c r="N86" i="8"/>
  <c r="O86" i="8" s="1"/>
  <c r="N85" i="8"/>
  <c r="O85" i="8" s="1"/>
  <c r="N84" i="8"/>
  <c r="O84" i="8" s="1"/>
  <c r="N83" i="8"/>
  <c r="O83" i="8" s="1"/>
  <c r="N81" i="8"/>
  <c r="O81" i="8" s="1"/>
  <c r="N80" i="8"/>
  <c r="O80" i="8"/>
  <c r="N79" i="8"/>
  <c r="O79" i="8" s="1"/>
  <c r="N78" i="8"/>
  <c r="O78" i="8" s="1"/>
  <c r="N77" i="8"/>
  <c r="O77" i="8" s="1"/>
  <c r="N76" i="8"/>
  <c r="O76" i="8" s="1"/>
  <c r="N75" i="8"/>
  <c r="O75" i="8" s="1"/>
  <c r="N74" i="8"/>
  <c r="O74" i="8" s="1"/>
  <c r="N73" i="8"/>
  <c r="O73" i="8" s="1"/>
  <c r="N72" i="8"/>
  <c r="O72" i="8" s="1"/>
  <c r="N71" i="8"/>
  <c r="O71" i="8" s="1"/>
  <c r="N70" i="8"/>
  <c r="O70" i="8" s="1"/>
  <c r="N69" i="8"/>
  <c r="O69" i="8" s="1"/>
  <c r="N68" i="8"/>
  <c r="O68" i="8" s="1"/>
  <c r="N67" i="8"/>
  <c r="O67" i="8" s="1"/>
  <c r="N66" i="8"/>
  <c r="O66" i="8" s="1"/>
  <c r="N65" i="8"/>
  <c r="O65" i="8" s="1"/>
  <c r="O63" i="8"/>
  <c r="N64" i="8"/>
  <c r="O64" i="8" s="1"/>
  <c r="D30" i="7"/>
  <c r="A7" i="7"/>
  <c r="D5" i="3" s="1"/>
  <c r="N62" i="8"/>
  <c r="O62" i="8"/>
  <c r="N61" i="8"/>
  <c r="O61" i="8" s="1"/>
  <c r="N60" i="8"/>
  <c r="O60" i="8"/>
  <c r="N59" i="8"/>
  <c r="O59" i="8"/>
  <c r="N58" i="8"/>
  <c r="O58" i="8"/>
  <c r="N57" i="8"/>
  <c r="O57" i="8" s="1"/>
  <c r="N56" i="8"/>
  <c r="O56" i="8" s="1"/>
  <c r="N55" i="8"/>
  <c r="O55" i="8"/>
  <c r="N54" i="8"/>
  <c r="O54" i="8" s="1"/>
  <c r="N53" i="8"/>
  <c r="O53" i="8" s="1"/>
  <c r="N52" i="8"/>
  <c r="O52" i="8" s="1"/>
  <c r="N51" i="8"/>
  <c r="O51" i="8"/>
  <c r="N50" i="8"/>
  <c r="O50" i="8" s="1"/>
  <c r="N49" i="8"/>
  <c r="O49" i="8" s="1"/>
  <c r="N48" i="8"/>
  <c r="O48" i="8" s="1"/>
  <c r="N47" i="8"/>
  <c r="O47" i="8"/>
  <c r="N46" i="8"/>
  <c r="O46" i="8" s="1"/>
  <c r="N45" i="8"/>
  <c r="O45" i="8" s="1"/>
  <c r="N44" i="8"/>
  <c r="O44" i="8" s="1"/>
  <c r="N43" i="8"/>
  <c r="O43" i="8" s="1"/>
  <c r="N42" i="8"/>
  <c r="O42" i="8" s="1"/>
  <c r="N41" i="8"/>
  <c r="O41" i="8" s="1"/>
  <c r="N40" i="8"/>
  <c r="O40" i="8" s="1"/>
  <c r="N39" i="8"/>
  <c r="O39" i="8" s="1"/>
  <c r="N38" i="8"/>
  <c r="O38" i="8" s="1"/>
  <c r="N37" i="8"/>
  <c r="O37" i="8" s="1"/>
  <c r="N36" i="8"/>
  <c r="O36" i="8" s="1"/>
  <c r="N35" i="8"/>
  <c r="O35" i="8" s="1"/>
  <c r="N34" i="8"/>
  <c r="O34" i="8" s="1"/>
  <c r="N33" i="8"/>
  <c r="O33" i="8" s="1"/>
  <c r="N2" i="8"/>
  <c r="O2" i="8" s="1"/>
  <c r="N3" i="8"/>
  <c r="O3" i="8" s="1"/>
  <c r="N4" i="8"/>
  <c r="O4" i="8" s="1"/>
  <c r="N5" i="8"/>
  <c r="O5" i="8" s="1"/>
  <c r="N6" i="8"/>
  <c r="O6" i="8" s="1"/>
  <c r="N7" i="8"/>
  <c r="O7" i="8" s="1"/>
  <c r="N8" i="8"/>
  <c r="O8" i="8" s="1"/>
  <c r="N9" i="8"/>
  <c r="O9" i="8" s="1"/>
  <c r="N10" i="8"/>
  <c r="O10" i="8" s="1"/>
  <c r="N32" i="8"/>
  <c r="O32" i="8" s="1"/>
  <c r="N11" i="8"/>
  <c r="O11" i="8" s="1"/>
  <c r="N12" i="8"/>
  <c r="O12" i="8" s="1"/>
  <c r="N13" i="8"/>
  <c r="O13" i="8" s="1"/>
  <c r="N14" i="8"/>
  <c r="O14" i="8" s="1"/>
  <c r="N15" i="8"/>
  <c r="O15" i="8" s="1"/>
  <c r="N16" i="8"/>
  <c r="O16" i="8" s="1"/>
  <c r="N17" i="8"/>
  <c r="O17" i="8" s="1"/>
  <c r="N18" i="8"/>
  <c r="O18" i="8"/>
  <c r="N19" i="8"/>
  <c r="O19" i="8" s="1"/>
  <c r="N20" i="8"/>
  <c r="O20" i="8" s="1"/>
  <c r="N21" i="8"/>
  <c r="O21" i="8" s="1"/>
  <c r="N22" i="8"/>
  <c r="O22" i="8" s="1"/>
  <c r="N23" i="8"/>
  <c r="O23" i="8" s="1"/>
  <c r="N24" i="8"/>
  <c r="O24" i="8" s="1"/>
  <c r="N25" i="8"/>
  <c r="O25" i="8" s="1"/>
  <c r="N26" i="8"/>
  <c r="O26" i="8" s="1"/>
  <c r="N27" i="8"/>
  <c r="O27" i="8" s="1"/>
  <c r="N28" i="8"/>
  <c r="O28" i="8" s="1"/>
  <c r="N29" i="8"/>
  <c r="O29" i="8" s="1"/>
  <c r="N30" i="8"/>
  <c r="O30" i="8" s="1"/>
  <c r="N31" i="8"/>
  <c r="O31" i="8" s="1"/>
  <c r="C33" i="6"/>
  <c r="G26" i="6"/>
  <c r="C26" i="6"/>
  <c r="C8" i="6"/>
  <c r="C9" i="6"/>
  <c r="C17" i="6"/>
  <c r="C18" i="6"/>
  <c r="G8" i="6"/>
  <c r="G9" i="6"/>
  <c r="G17" i="6"/>
  <c r="G18" i="6"/>
  <c r="F14" i="3"/>
  <c r="F17" i="3"/>
  <c r="D9" i="7"/>
  <c r="D12" i="7"/>
  <c r="D11" i="7"/>
  <c r="D21" i="7"/>
  <c r="F21" i="7"/>
  <c r="D14" i="7"/>
  <c r="F14" i="7" s="1"/>
  <c r="G19" i="6"/>
  <c r="C19" i="6"/>
  <c r="C10" i="6"/>
  <c r="G10" i="6"/>
  <c r="G24" i="6"/>
  <c r="K24" i="6" s="1"/>
  <c r="O24" i="6" s="1"/>
  <c r="G15" i="6"/>
  <c r="K15" i="6" s="1"/>
  <c r="O15" i="6" s="1"/>
  <c r="C10" i="5"/>
  <c r="C11" i="5"/>
  <c r="C19" i="5"/>
  <c r="G10" i="5"/>
  <c r="G11" i="5"/>
  <c r="G19" i="5"/>
  <c r="G26" i="5"/>
  <c r="K26" i="5" s="1"/>
  <c r="O26" i="5" s="1"/>
  <c r="G17" i="5"/>
  <c r="K17" i="5" s="1"/>
  <c r="O17" i="5" s="1"/>
  <c r="C28" i="5"/>
  <c r="G21" i="5"/>
  <c r="C21" i="5"/>
  <c r="G12" i="5"/>
  <c r="C12" i="5"/>
  <c r="B2" i="5"/>
  <c r="C19" i="4"/>
  <c r="D16" i="7" l="1"/>
  <c r="K21" i="6"/>
  <c r="O15" i="5"/>
  <c r="O16" i="5" s="1"/>
  <c r="K15" i="5"/>
  <c r="K16" i="5" s="1"/>
  <c r="G14" i="5"/>
  <c r="G23" i="5" s="1"/>
  <c r="G24" i="5" s="1"/>
  <c r="G25" i="5" s="1"/>
  <c r="I21" i="5" s="1"/>
  <c r="H16" i="1" s="1"/>
  <c r="F33" i="6"/>
  <c r="F19" i="2" s="1"/>
  <c r="O21" i="6"/>
  <c r="O22" i="6" s="1"/>
  <c r="O23" i="6" s="1"/>
  <c r="Q19" i="6" s="1"/>
  <c r="Q14" i="2" s="1"/>
  <c r="G12" i="6"/>
  <c r="G13" i="6" s="1"/>
  <c r="G14" i="6" s="1"/>
  <c r="I10" i="6" s="1"/>
  <c r="I10" i="2" s="1"/>
  <c r="C21" i="6"/>
  <c r="C22" i="6" s="1"/>
  <c r="C23" i="6" s="1"/>
  <c r="E19" i="6" s="1"/>
  <c r="E14" i="2" s="1"/>
  <c r="K12" i="6"/>
  <c r="K28" i="6" s="1"/>
  <c r="K29" i="6" s="1"/>
  <c r="K30" i="6" s="1"/>
  <c r="M26" i="6" s="1"/>
  <c r="M16" i="2" s="1"/>
  <c r="K22" i="6"/>
  <c r="K23" i="6" s="1"/>
  <c r="M19" i="6" s="1"/>
  <c r="M14" i="2" s="1"/>
  <c r="G21" i="6"/>
  <c r="G22" i="6" s="1"/>
  <c r="G23" i="6" s="1"/>
  <c r="I19" i="6" s="1"/>
  <c r="I14" i="2" s="1"/>
  <c r="C12" i="6"/>
  <c r="O12" i="6"/>
  <c r="O28" i="6" s="1"/>
  <c r="O29" i="6" s="1"/>
  <c r="O30" i="6" s="1"/>
  <c r="Q26" i="6" s="1"/>
  <c r="Q16" i="2" s="1"/>
  <c r="D23" i="7"/>
  <c r="D17" i="7"/>
  <c r="D18" i="7" s="1"/>
  <c r="C14" i="5"/>
  <c r="G15" i="5" l="1"/>
  <c r="G16" i="5" s="1"/>
  <c r="I12" i="5" s="1"/>
  <c r="H12" i="1" s="1"/>
  <c r="C28" i="6"/>
  <c r="O13" i="6"/>
  <c r="O14" i="6" s="1"/>
  <c r="Q10" i="6" s="1"/>
  <c r="Q10" i="2" s="1"/>
  <c r="K13" i="6"/>
  <c r="K14" i="6" s="1"/>
  <c r="M10" i="6" s="1"/>
  <c r="M10" i="2" s="1"/>
  <c r="C13" i="6"/>
  <c r="C14" i="6" s="1"/>
  <c r="E10" i="6" s="1"/>
  <c r="E10" i="2" s="1"/>
  <c r="G28" i="6"/>
  <c r="G29" i="6" s="1"/>
  <c r="G30" i="6" s="1"/>
  <c r="I26" i="6" s="1"/>
  <c r="I16" i="2" s="1"/>
  <c r="C15" i="5"/>
  <c r="C16" i="5" s="1"/>
  <c r="E12" i="5" s="1"/>
  <c r="E12" i="1" s="1"/>
  <c r="C23" i="5"/>
  <c r="C30" i="5" s="1"/>
  <c r="D31" i="7"/>
  <c r="D24" i="7"/>
  <c r="D25" i="7" s="1"/>
  <c r="C35" i="6" l="1"/>
  <c r="C29" i="6"/>
  <c r="C30" i="6" s="1"/>
  <c r="E26" i="6" s="1"/>
  <c r="E16" i="2" s="1"/>
  <c r="D39" i="7"/>
  <c r="D38" i="7"/>
  <c r="C34" i="7" s="1"/>
  <c r="D40" i="7"/>
  <c r="D42" i="7"/>
  <c r="D43" i="7"/>
  <c r="D41" i="7"/>
  <c r="C24" i="5"/>
  <c r="C25" i="5" s="1"/>
  <c r="E21" i="5" s="1"/>
  <c r="E16" i="1" s="1"/>
  <c r="C42" i="6" l="1"/>
  <c r="C36" i="6"/>
  <c r="C37" i="6" s="1"/>
  <c r="C37" i="5"/>
  <c r="C31" i="5"/>
  <c r="C32" i="5" s="1"/>
  <c r="E28" i="5" s="1"/>
  <c r="E19" i="1" s="1"/>
  <c r="C54" i="6" l="1"/>
  <c r="C6" i="4"/>
  <c r="E33" i="6"/>
  <c r="E19" i="2" s="1"/>
  <c r="C3" i="4"/>
  <c r="C53" i="6"/>
  <c r="C52" i="6" s="1"/>
  <c r="C51" i="6" s="1"/>
  <c r="C50" i="6" s="1"/>
  <c r="C49" i="6" s="1"/>
  <c r="B45" i="6" s="1"/>
  <c r="C7" i="4" s="1"/>
  <c r="C49" i="5"/>
  <c r="C47" i="5"/>
  <c r="C48" i="5"/>
  <c r="C45" i="5"/>
  <c r="C44" i="5" s="1"/>
  <c r="B40" i="5" s="1"/>
  <c r="C4" i="4" s="1"/>
  <c r="C46" i="5"/>
  <c r="C13" i="4" l="1"/>
</calcChain>
</file>

<file path=xl/sharedStrings.xml><?xml version="1.0" encoding="utf-8"?>
<sst xmlns="http://schemas.openxmlformats.org/spreadsheetml/2006/main" count="1346" uniqueCount="582">
  <si>
    <t>Student Name</t>
  </si>
  <si>
    <t>Unknown liquid density</t>
  </si>
  <si>
    <t>mass cylinder with liquid</t>
  </si>
  <si>
    <t>mass empty cylinder</t>
  </si>
  <si>
    <t>mass liquid</t>
  </si>
  <si>
    <t>volume liquid in cylinder</t>
  </si>
  <si>
    <t>density unknown liquid</t>
  </si>
  <si>
    <t>Average</t>
  </si>
  <si>
    <t>Social security number</t>
  </si>
  <si>
    <t>Trial 1</t>
  </si>
  <si>
    <t>Trial 2</t>
  </si>
  <si>
    <t>Irregular Solid Density</t>
  </si>
  <si>
    <t>mass beaker with solid</t>
  </si>
  <si>
    <t>mass empty beaker</t>
  </si>
  <si>
    <t>mass solid</t>
  </si>
  <si>
    <t>volume of water and solid in cylinder</t>
  </si>
  <si>
    <t>volume of water in cylinder</t>
  </si>
  <si>
    <t>volume solid</t>
  </si>
  <si>
    <t>density solid</t>
  </si>
  <si>
    <t>average density</t>
  </si>
  <si>
    <t>g</t>
  </si>
  <si>
    <t>mL</t>
  </si>
  <si>
    <t>g/mL</t>
  </si>
  <si>
    <t>Cylinder Density</t>
  </si>
  <si>
    <t>mass cylinder</t>
  </si>
  <si>
    <t>length cylinder</t>
  </si>
  <si>
    <t>diameter cylinder</t>
  </si>
  <si>
    <t>volume cylinder</t>
  </si>
  <si>
    <t>density cylinder</t>
  </si>
  <si>
    <t>cylinder number</t>
  </si>
  <si>
    <t>cm</t>
  </si>
  <si>
    <t>density irregular solid</t>
  </si>
  <si>
    <t>Score</t>
  </si>
  <si>
    <t>Total Score</t>
  </si>
  <si>
    <t xml:space="preserve"> /5</t>
  </si>
  <si>
    <t>Name</t>
  </si>
  <si>
    <t>comp mass liquid</t>
  </si>
  <si>
    <t>% diff</t>
  </si>
  <si>
    <t>diff student and comp</t>
  </si>
  <si>
    <t>comp mass solid</t>
  </si>
  <si>
    <t>comp volume solid</t>
  </si>
  <si>
    <t>comp density</t>
  </si>
  <si>
    <t>comp average</t>
  </si>
  <si>
    <t>% error allowed</t>
  </si>
  <si>
    <t>computer volume</t>
  </si>
  <si>
    <t>comp density solid</t>
  </si>
  <si>
    <t>cylinder assigned</t>
  </si>
  <si>
    <t>section</t>
  </si>
  <si>
    <t>cylinder #</t>
  </si>
  <si>
    <t>CaCO3</t>
  </si>
  <si>
    <t xml:space="preserve">Ni            </t>
  </si>
  <si>
    <t xml:space="preserve">Al            </t>
  </si>
  <si>
    <t xml:space="preserve">Pb         </t>
  </si>
  <si>
    <t xml:space="preserve">Zn           </t>
  </si>
  <si>
    <t>mass (g)</t>
  </si>
  <si>
    <t>length (cm)</t>
  </si>
  <si>
    <t>reference density</t>
  </si>
  <si>
    <t>% error (absolute)</t>
  </si>
  <si>
    <t>SCORE</t>
  </si>
  <si>
    <t xml:space="preserve"> </t>
  </si>
  <si>
    <t>score</t>
  </si>
  <si>
    <t>% error</t>
  </si>
  <si>
    <t>Section</t>
  </si>
  <si>
    <t>gccdcc#</t>
  </si>
  <si>
    <t>Unk. Sol'n</t>
  </si>
  <si>
    <t>Sol'n density</t>
  </si>
  <si>
    <t>irr. Solid #</t>
  </si>
  <si>
    <t>irr. Substance</t>
  </si>
  <si>
    <t>Irr. Density</t>
  </si>
  <si>
    <t xml:space="preserve"> density (g/mL)</t>
  </si>
  <si>
    <t>vol (mL)</t>
  </si>
  <si>
    <t>dia (cm)</t>
  </si>
  <si>
    <t>mass beaker with liquid</t>
  </si>
  <si>
    <t>volume liquid in beaker</t>
  </si>
  <si>
    <t>volume of water and solid in beaker</t>
  </si>
  <si>
    <t>volume of water in beaker</t>
  </si>
  <si>
    <t>First Name</t>
  </si>
  <si>
    <t>Last Name</t>
  </si>
  <si>
    <t>Student Log In ID</t>
  </si>
  <si>
    <t>SPREADSHEET ID</t>
  </si>
  <si>
    <t>A</t>
  </si>
  <si>
    <t>DAVID</t>
  </si>
  <si>
    <t>vance 5393</t>
  </si>
  <si>
    <t>davidcolera</t>
  </si>
  <si>
    <t>COLERA</t>
  </si>
  <si>
    <t>Number of trials</t>
  </si>
  <si>
    <t>Trial 3</t>
  </si>
  <si>
    <t>Trial 4</t>
  </si>
  <si>
    <t xml:space="preserve"> /20</t>
  </si>
  <si>
    <t xml:space="preserve"> /10</t>
  </si>
  <si>
    <t>Number of Trials</t>
  </si>
  <si>
    <t>Trial 4 (if needed)</t>
  </si>
  <si>
    <t>number of trials</t>
  </si>
  <si>
    <t>kyleeckhoff</t>
  </si>
  <si>
    <t>joshi 4062</t>
  </si>
  <si>
    <t>KYLE</t>
  </si>
  <si>
    <t>ECKHOFF</t>
  </si>
  <si>
    <t>abdikarimfarah</t>
  </si>
  <si>
    <t>ABDIKARIM</t>
  </si>
  <si>
    <t>FARAH</t>
  </si>
  <si>
    <t>delaneyfox</t>
  </si>
  <si>
    <t>DELANEY</t>
  </si>
  <si>
    <t>FOX</t>
  </si>
  <si>
    <t>kayleehayden</t>
  </si>
  <si>
    <t>KAYLEE</t>
  </si>
  <si>
    <t>HAYDEN</t>
  </si>
  <si>
    <t>christinakeegan</t>
  </si>
  <si>
    <t>CHRISTINA</t>
  </si>
  <si>
    <t>KEEGAN</t>
  </si>
  <si>
    <t>eriklawrence</t>
  </si>
  <si>
    <t>ERIK</t>
  </si>
  <si>
    <t>LAWRENCE</t>
  </si>
  <si>
    <t>sergioloeza</t>
  </si>
  <si>
    <t>SERGIO</t>
  </si>
  <si>
    <t>LOEZA</t>
  </si>
  <si>
    <t>eduardomacias</t>
  </si>
  <si>
    <t>EDUARDO</t>
  </si>
  <si>
    <t>MACIAS</t>
  </si>
  <si>
    <t>johnnynguyen</t>
  </si>
  <si>
    <t>JOHNNY</t>
  </si>
  <si>
    <t>NGUYEN</t>
  </si>
  <si>
    <t>mariaolivieri</t>
  </si>
  <si>
    <t>MARIA</t>
  </si>
  <si>
    <t>OLIVIERI</t>
  </si>
  <si>
    <t>anaiyarobinson</t>
  </si>
  <si>
    <t>ANAIYA</t>
  </si>
  <si>
    <t>ROBINSON</t>
  </si>
  <si>
    <t>jonisalamen</t>
  </si>
  <si>
    <t>JONI</t>
  </si>
  <si>
    <t>SALAMEN</t>
  </si>
  <si>
    <t>thomaswilcox</t>
  </si>
  <si>
    <t>THOMAS</t>
  </si>
  <si>
    <t>WILCOX</t>
  </si>
  <si>
    <t>isabelawright</t>
  </si>
  <si>
    <t>ISABELA</t>
  </si>
  <si>
    <t>WRIGHT</t>
  </si>
  <si>
    <t>jorgechairez</t>
  </si>
  <si>
    <t>joshi 4063</t>
  </si>
  <si>
    <t>JORGE</t>
  </si>
  <si>
    <t>CHAIREZ</t>
  </si>
  <si>
    <t>gissellecontreras</t>
  </si>
  <si>
    <t>GISSELLE</t>
  </si>
  <si>
    <t>CONTRERAS</t>
  </si>
  <si>
    <t>valdiaz</t>
  </si>
  <si>
    <t>VAL</t>
  </si>
  <si>
    <t>DIAZ</t>
  </si>
  <si>
    <t>sarahhashi</t>
  </si>
  <si>
    <t>SARAH</t>
  </si>
  <si>
    <t>HASHI</t>
  </si>
  <si>
    <t>sheaheaton</t>
  </si>
  <si>
    <t>SHEA</t>
  </si>
  <si>
    <t>HEATON</t>
  </si>
  <si>
    <t>tylerkellogg</t>
  </si>
  <si>
    <t>TYLER</t>
  </si>
  <si>
    <t>KELLOGG</t>
  </si>
  <si>
    <t>josephlevine</t>
  </si>
  <si>
    <t>JOSEPH</t>
  </si>
  <si>
    <t>LEVINE</t>
  </si>
  <si>
    <t>gabbylococo</t>
  </si>
  <si>
    <t>GABBY</t>
  </si>
  <si>
    <t>LOCOCO</t>
  </si>
  <si>
    <t>kotaromalone</t>
  </si>
  <si>
    <t>KOTARO</t>
  </si>
  <si>
    <t>MALONE</t>
  </si>
  <si>
    <t>daniellamunoz</t>
  </si>
  <si>
    <t>DANIELLA</t>
  </si>
  <si>
    <t>MUNOZ</t>
  </si>
  <si>
    <t>lisanguyen</t>
  </si>
  <si>
    <t>LISA</t>
  </si>
  <si>
    <t>chloereambo</t>
  </si>
  <si>
    <t>CHLOE</t>
  </si>
  <si>
    <t>RAMBO</t>
  </si>
  <si>
    <t>cameronredelings</t>
  </si>
  <si>
    <t>CAMERON</t>
  </si>
  <si>
    <t>REDELINGS</t>
  </si>
  <si>
    <t>alyssasanchez</t>
  </si>
  <si>
    <t>ALYSSA</t>
  </si>
  <si>
    <t>SANCHEZ</t>
  </si>
  <si>
    <t>trevorsmith</t>
  </si>
  <si>
    <t>TREVOR</t>
  </si>
  <si>
    <t>SMITH</t>
  </si>
  <si>
    <t>alexspatafore</t>
  </si>
  <si>
    <t>ALEX</t>
  </si>
  <si>
    <t>SPATAFORE</t>
  </si>
  <si>
    <t>triciabilog</t>
  </si>
  <si>
    <t>kimmel 4064</t>
  </si>
  <si>
    <t>TRICIA</t>
  </si>
  <si>
    <t>BILOG</t>
  </si>
  <si>
    <t>eduardobustos</t>
  </si>
  <si>
    <t>BUSTOS</t>
  </si>
  <si>
    <t>ninabyrne</t>
  </si>
  <si>
    <t>NINA</t>
  </si>
  <si>
    <t>BYRNE</t>
  </si>
  <si>
    <t>aliyahcisneros</t>
  </si>
  <si>
    <t>ALIYAH</t>
  </si>
  <si>
    <t>CISNEROS</t>
  </si>
  <si>
    <t>davidcuevas</t>
  </si>
  <si>
    <t>CUEVAS</t>
  </si>
  <si>
    <t>bernadettefout</t>
  </si>
  <si>
    <t>BERNADETTE</t>
  </si>
  <si>
    <t>FOUT</t>
  </si>
  <si>
    <t>johannagalloway</t>
  </si>
  <si>
    <t>JOHANNA</t>
  </si>
  <si>
    <t>GALLOWAY</t>
  </si>
  <si>
    <t>saragarcia</t>
  </si>
  <si>
    <t>SARA</t>
  </si>
  <si>
    <t>GARCIA</t>
  </si>
  <si>
    <t>josegonzalez</t>
  </si>
  <si>
    <t>JOSE</t>
  </si>
  <si>
    <t>GONZALEZ</t>
  </si>
  <si>
    <t>dalejingco</t>
  </si>
  <si>
    <t>DALE</t>
  </si>
  <si>
    <t>JINGCO</t>
  </si>
  <si>
    <t>sofialopez-orraca</t>
  </si>
  <si>
    <t>SOFIA</t>
  </si>
  <si>
    <t>LOPEZ-ORRACA</t>
  </si>
  <si>
    <t>colemartineau</t>
  </si>
  <si>
    <t>COLE</t>
  </si>
  <si>
    <t>MARTINEAU</t>
  </si>
  <si>
    <t>somayamohmmand</t>
  </si>
  <si>
    <t>SOMAYA</t>
  </si>
  <si>
    <t>MOHMMAND</t>
  </si>
  <si>
    <t>jorelinmonter</t>
  </si>
  <si>
    <t>JORELIN</t>
  </si>
  <si>
    <t>MONTER</t>
  </si>
  <si>
    <t>kailapason</t>
  </si>
  <si>
    <t>KAILA</t>
  </si>
  <si>
    <t>PASON</t>
  </si>
  <si>
    <t>danielaperez</t>
  </si>
  <si>
    <t>DANIELA</t>
  </si>
  <si>
    <t>PEREZ</t>
  </si>
  <si>
    <t>ericaprincipe</t>
  </si>
  <si>
    <t>ERICA</t>
  </si>
  <si>
    <t>PRINCIPE</t>
  </si>
  <si>
    <t>bellarojas</t>
  </si>
  <si>
    <t>BELLA</t>
  </si>
  <si>
    <t>ROJAS</t>
  </si>
  <si>
    <t>brisarueda</t>
  </si>
  <si>
    <t>BRISA</t>
  </si>
  <si>
    <t>RUEDA</t>
  </si>
  <si>
    <t>danielshaheen</t>
  </si>
  <si>
    <t>DANIEL</t>
  </si>
  <si>
    <t>SHAHEEN</t>
  </si>
  <si>
    <t>madalynnsilvia</t>
  </si>
  <si>
    <t>MADALYNN</t>
  </si>
  <si>
    <t>SILVIA</t>
  </si>
  <si>
    <t>zainabsubhi</t>
  </si>
  <si>
    <t>ZAINAB</t>
  </si>
  <si>
    <t>SUBHI</t>
  </si>
  <si>
    <t>madelainetorgerson</t>
  </si>
  <si>
    <t>MADELAINE</t>
  </si>
  <si>
    <t>TORGERSON</t>
  </si>
  <si>
    <t>angeltorres</t>
  </si>
  <si>
    <t>ANGEL</t>
  </si>
  <si>
    <t>TORRES</t>
  </si>
  <si>
    <t>nadusdavazquez</t>
  </si>
  <si>
    <t>NADUSDA</t>
  </si>
  <si>
    <t>VAZQUEZ</t>
  </si>
  <si>
    <t>miguelwoo</t>
  </si>
  <si>
    <t>MIGUEL</t>
  </si>
  <si>
    <t>WOO</t>
  </si>
  <si>
    <t>rafaelbernal-gonzalez</t>
  </si>
  <si>
    <t>kimmel 4065</t>
  </si>
  <si>
    <t>RAFAEL</t>
  </si>
  <si>
    <t>BERNAL-GONZALEZ</t>
  </si>
  <si>
    <t>dejabowen</t>
  </si>
  <si>
    <t>DEJA</t>
  </si>
  <si>
    <t>BOWEN</t>
  </si>
  <si>
    <t>jenniferechevarria-ortiz</t>
  </si>
  <si>
    <t>JENNIFER</t>
  </si>
  <si>
    <t>ECHEVARRIA-ORTIZ</t>
  </si>
  <si>
    <t>daniellegosalvez</t>
  </si>
  <si>
    <t>DANIELLE</t>
  </si>
  <si>
    <t>GONSALVEZ</t>
  </si>
  <si>
    <t>jennifergonzalez</t>
  </si>
  <si>
    <t>jonathanherde</t>
  </si>
  <si>
    <t>JONATHAN</t>
  </si>
  <si>
    <t>HERDE</t>
  </si>
  <si>
    <t>mariagabrielamontang</t>
  </si>
  <si>
    <t>MARIA GABRIELA</t>
  </si>
  <si>
    <t>MONTANG</t>
  </si>
  <si>
    <t>mackenziemulick</t>
  </si>
  <si>
    <t>MACKENZIE</t>
  </si>
  <si>
    <t>MULICK</t>
  </si>
  <si>
    <t>alexiapayan</t>
  </si>
  <si>
    <t>ALEXIA</t>
  </si>
  <si>
    <t>PAYAN</t>
  </si>
  <si>
    <t>ngocandytrinh</t>
  </si>
  <si>
    <t>NGOC ANDY</t>
  </si>
  <si>
    <t>TRINH</t>
  </si>
  <si>
    <t>rebeccaxavier</t>
  </si>
  <si>
    <t>REBECCA</t>
  </si>
  <si>
    <t>XAVIER</t>
  </si>
  <si>
    <t>hanoafalnasser</t>
  </si>
  <si>
    <t>larter 4059</t>
  </si>
  <si>
    <t>HANOAF</t>
  </si>
  <si>
    <t>AL NASSER</t>
  </si>
  <si>
    <t>taliabennett</t>
  </si>
  <si>
    <t>TALIA</t>
  </si>
  <si>
    <t>BENNETT</t>
  </si>
  <si>
    <t>ethanbergman</t>
  </si>
  <si>
    <t>ETHAN</t>
  </si>
  <si>
    <t>BERGMAN</t>
  </si>
  <si>
    <t>andrescazessus</t>
  </si>
  <si>
    <t>ANDRES</t>
  </si>
  <si>
    <t>CAZESSUS</t>
  </si>
  <si>
    <t>riverschytraus</t>
  </si>
  <si>
    <t>RIVERS</t>
  </si>
  <si>
    <t>CHYTRAUS</t>
  </si>
  <si>
    <t>samanthadeus</t>
  </si>
  <si>
    <t>SAMANTHA</t>
  </si>
  <si>
    <t>DEUS</t>
  </si>
  <si>
    <t>ameliaelliott</t>
  </si>
  <si>
    <t>AMELIA</t>
  </si>
  <si>
    <t>ELLIOTT</t>
  </si>
  <si>
    <t>trinityfleck</t>
  </si>
  <si>
    <t>TRINITY</t>
  </si>
  <si>
    <t>FLECK</t>
  </si>
  <si>
    <t>gabrielfrost</t>
  </si>
  <si>
    <t>GABRIEL</t>
  </si>
  <si>
    <t>FROST</t>
  </si>
  <si>
    <t>kurtgayo</t>
  </si>
  <si>
    <t>KURT</t>
  </si>
  <si>
    <t>GAYO</t>
  </si>
  <si>
    <t>celestiaghemanth</t>
  </si>
  <si>
    <t>CELESTIA</t>
  </si>
  <si>
    <t>GHEMANTH</t>
  </si>
  <si>
    <t>nicolehernandez</t>
  </si>
  <si>
    <t>NICOLE</t>
  </si>
  <si>
    <t>HERNANDEZ</t>
  </si>
  <si>
    <t>ghazwankhudhur</t>
  </si>
  <si>
    <t>GHAZWAN</t>
  </si>
  <si>
    <t>KHUDHUR</t>
  </si>
  <si>
    <t>yongxiliang</t>
  </si>
  <si>
    <t>YONGXI</t>
  </si>
  <si>
    <t>LIANG</t>
  </si>
  <si>
    <t>landonling</t>
  </si>
  <si>
    <t>LANDON</t>
  </si>
  <si>
    <t>LING</t>
  </si>
  <si>
    <t>malialuna</t>
  </si>
  <si>
    <t>MALIA</t>
  </si>
  <si>
    <t>LUNA</t>
  </si>
  <si>
    <t>christophermartinez</t>
  </si>
  <si>
    <t>CHRISTOPHER</t>
  </si>
  <si>
    <t>MARTINEZ</t>
  </si>
  <si>
    <t>jordanmedinarivera</t>
  </si>
  <si>
    <t>JORDAN</t>
  </si>
  <si>
    <t>MEDINA-RIVERA</t>
  </si>
  <si>
    <t>clairenguyen</t>
  </si>
  <si>
    <t>CLAIRE</t>
  </si>
  <si>
    <t>hahnnahpalafox</t>
  </si>
  <si>
    <t>HAHNNAH</t>
  </si>
  <si>
    <t>PALAFOX</t>
  </si>
  <si>
    <t>denyserosales</t>
  </si>
  <si>
    <t>DENYSE</t>
  </si>
  <si>
    <t>ROSALES</t>
  </si>
  <si>
    <t>nathanserrano</t>
  </si>
  <si>
    <t>NATHAN</t>
  </si>
  <si>
    <t>SERRANO</t>
  </si>
  <si>
    <t>shannonstemper</t>
  </si>
  <si>
    <t>SHANNON</t>
  </si>
  <si>
    <t>STEMPER</t>
  </si>
  <si>
    <t>camryntaylor</t>
  </si>
  <si>
    <t>CAMRYN</t>
  </si>
  <si>
    <t>TAYLOR</t>
  </si>
  <si>
    <t>adriantheweny</t>
  </si>
  <si>
    <t>ADRIAN</t>
  </si>
  <si>
    <t>THEWENY</t>
  </si>
  <si>
    <t>camilavalle</t>
  </si>
  <si>
    <t>CAMILA</t>
  </si>
  <si>
    <t>VALLE</t>
  </si>
  <si>
    <t>nataliewolf</t>
  </si>
  <si>
    <t>NATALIE</t>
  </si>
  <si>
    <t>WOLF</t>
  </si>
  <si>
    <t>vouchlyyun</t>
  </si>
  <si>
    <t>VOUCHLY</t>
  </si>
  <si>
    <t>YUN</t>
  </si>
  <si>
    <t>kevinacosta</t>
  </si>
  <si>
    <t>larter 4071</t>
  </si>
  <si>
    <t>KEVIN</t>
  </si>
  <si>
    <t>ACOSTA</t>
  </si>
  <si>
    <t>imanalraeai</t>
  </si>
  <si>
    <t>IMAN</t>
  </si>
  <si>
    <t>ALRAEAI</t>
  </si>
  <si>
    <t>febealvarez</t>
  </si>
  <si>
    <t>FEBE</t>
  </si>
  <si>
    <t>ALVAREZ</t>
  </si>
  <si>
    <t>nicolebishop</t>
  </si>
  <si>
    <t>BISHOP</t>
  </si>
  <si>
    <t>kevinbrito</t>
  </si>
  <si>
    <t>BRITO</t>
  </si>
  <si>
    <t>chrischambers</t>
  </si>
  <si>
    <t>CHRIS</t>
  </si>
  <si>
    <t>CHAMBERS</t>
  </si>
  <si>
    <t>hasardoski</t>
  </si>
  <si>
    <t>HASAR</t>
  </si>
  <si>
    <t>DOSKI</t>
  </si>
  <si>
    <t>dylanfrench</t>
  </si>
  <si>
    <t>DYLAN</t>
  </si>
  <si>
    <t>FRENCH</t>
  </si>
  <si>
    <t>ishtarhumam</t>
  </si>
  <si>
    <t>ISHTAR</t>
  </si>
  <si>
    <t>HUMAM</t>
  </si>
  <si>
    <t>patrickibarra</t>
  </si>
  <si>
    <t>PATRICK</t>
  </si>
  <si>
    <t>IBARRA</t>
  </si>
  <si>
    <t>ashleyleland</t>
  </si>
  <si>
    <t>ASHLEY</t>
  </si>
  <si>
    <t>LELAND</t>
  </si>
  <si>
    <t>yosyasmako</t>
  </si>
  <si>
    <t>YOSYAS</t>
  </si>
  <si>
    <t>MAKO</t>
  </si>
  <si>
    <t>gustavomartinez</t>
  </si>
  <si>
    <t>GUSTAVO</t>
  </si>
  <si>
    <t>aubryanamasters</t>
  </si>
  <si>
    <t>AUBRYANA</t>
  </si>
  <si>
    <t>MASTERS</t>
  </si>
  <si>
    <t>taylormcdaniel</t>
  </si>
  <si>
    <t>MCDANIEL</t>
  </si>
  <si>
    <t>madisonmerritt</t>
  </si>
  <si>
    <t>MADISON</t>
  </si>
  <si>
    <t>MERRITT</t>
  </si>
  <si>
    <t>jameso'connor-almeyda</t>
  </si>
  <si>
    <t>JAMES</t>
  </si>
  <si>
    <t>O'CONNOR-ALMEYDA</t>
  </si>
  <si>
    <t>jaydonpatience</t>
  </si>
  <si>
    <t>JAYDON</t>
  </si>
  <si>
    <t>PATIENCE</t>
  </si>
  <si>
    <t>edgarromero</t>
  </si>
  <si>
    <t>EDGAR</t>
  </si>
  <si>
    <t>ROMERO</t>
  </si>
  <si>
    <t>thomasrusinak</t>
  </si>
  <si>
    <t>RUSINAK</t>
  </si>
  <si>
    <t>ambersanchez</t>
  </si>
  <si>
    <t>AMBER</t>
  </si>
  <si>
    <t>britanyservin</t>
  </si>
  <si>
    <t>BRITANY</t>
  </si>
  <si>
    <t>SERVIN</t>
  </si>
  <si>
    <t>tamthai</t>
  </si>
  <si>
    <t>TAM</t>
  </si>
  <si>
    <t>THAI</t>
  </si>
  <si>
    <t>matttrovaten</t>
  </si>
  <si>
    <t>MATT</t>
  </si>
  <si>
    <t>TROVATEN</t>
  </si>
  <si>
    <t>ma quinn rosevillegas</t>
  </si>
  <si>
    <t>MA QUINN ROSE</t>
  </si>
  <si>
    <t>VILLEGAS</t>
  </si>
  <si>
    <t>maryamado</t>
  </si>
  <si>
    <t>valder 4066</t>
  </si>
  <si>
    <t>MARYAM</t>
  </si>
  <si>
    <t>ADO</t>
  </si>
  <si>
    <t>daniahal dumaimi</t>
  </si>
  <si>
    <t>DANIAH</t>
  </si>
  <si>
    <t>AL DUMAIMI</t>
  </si>
  <si>
    <t>noebaeza</t>
  </si>
  <si>
    <t>NOE</t>
  </si>
  <si>
    <t>BAEZA</t>
  </si>
  <si>
    <t>summerbarrett</t>
  </si>
  <si>
    <t>SUMMER</t>
  </si>
  <si>
    <t>BARRETT</t>
  </si>
  <si>
    <t>noahboes</t>
  </si>
  <si>
    <t>NOAH</t>
  </si>
  <si>
    <t>BOES</t>
  </si>
  <si>
    <t>emilybrianza</t>
  </si>
  <si>
    <t>EMILY</t>
  </si>
  <si>
    <t>BRIANZA</t>
  </si>
  <si>
    <t>wyattcrowell</t>
  </si>
  <si>
    <t>WYATT</t>
  </si>
  <si>
    <t>CROWELL</t>
  </si>
  <si>
    <t>tanyadiaz</t>
  </si>
  <si>
    <t>TANYA</t>
  </si>
  <si>
    <t>shelbyford</t>
  </si>
  <si>
    <t>SHELBY</t>
  </si>
  <si>
    <t>FORD</t>
  </si>
  <si>
    <t>tobygaut</t>
  </si>
  <si>
    <t>TOBY</t>
  </si>
  <si>
    <t>GAUT</t>
  </si>
  <si>
    <t>sarahhadi</t>
  </si>
  <si>
    <t>HADI</t>
  </si>
  <si>
    <t>andrewhurst</t>
  </si>
  <si>
    <t>ANDREW</t>
  </si>
  <si>
    <t>HURST</t>
  </si>
  <si>
    <t>elisabethjordan</t>
  </si>
  <si>
    <t>ELISABETH</t>
  </si>
  <si>
    <t>joemedina</t>
  </si>
  <si>
    <t>JADE</t>
  </si>
  <si>
    <t>MEDINA</t>
  </si>
  <si>
    <t>hamzamohammed</t>
  </si>
  <si>
    <t>HAMZA</t>
  </si>
  <si>
    <t>MOHAMMED</t>
  </si>
  <si>
    <t>tomasmoshi</t>
  </si>
  <si>
    <t>TOMAS</t>
  </si>
  <si>
    <t>MOSHI</t>
  </si>
  <si>
    <t>gabrriellenagtalon</t>
  </si>
  <si>
    <t>GABRRIELLE</t>
  </si>
  <si>
    <t>NAGTALON</t>
  </si>
  <si>
    <t>trangnguyen</t>
  </si>
  <si>
    <t>TRANG</t>
  </si>
  <si>
    <t>carissaohm</t>
  </si>
  <si>
    <t>CARISSA</t>
  </si>
  <si>
    <t>OHM</t>
  </si>
  <si>
    <t>amairanisalas</t>
  </si>
  <si>
    <t>AMAIRANI</t>
  </si>
  <si>
    <t>SALAS</t>
  </si>
  <si>
    <t>adansantin</t>
  </si>
  <si>
    <t>ADAN</t>
  </si>
  <si>
    <t>SANTIN</t>
  </si>
  <si>
    <t>remingtonsteele</t>
  </si>
  <si>
    <t>REMINGTON</t>
  </si>
  <si>
    <t>STEELE</t>
  </si>
  <si>
    <t>erenugur</t>
  </si>
  <si>
    <t>EREN</t>
  </si>
  <si>
    <t>UGUR</t>
  </si>
  <si>
    <t>thomasuppenkamp</t>
  </si>
  <si>
    <t>UPPENKAMP</t>
  </si>
  <si>
    <t>mayazimmer</t>
  </si>
  <si>
    <t>MAYA</t>
  </si>
  <si>
    <t>ZIMMER</t>
  </si>
  <si>
    <t>alial-khateeb</t>
  </si>
  <si>
    <t>valder 4067</t>
  </si>
  <si>
    <t>ALI</t>
  </si>
  <si>
    <t>AL-KHATEEB</t>
  </si>
  <si>
    <t>analisaarrington</t>
  </si>
  <si>
    <t>ANALISA</t>
  </si>
  <si>
    <t>ARRINGTON</t>
  </si>
  <si>
    <t>marianabareno randall</t>
  </si>
  <si>
    <t>MARIANA</t>
  </si>
  <si>
    <t>BARENO RANDALL</t>
  </si>
  <si>
    <t>franchescobondoc</t>
  </si>
  <si>
    <t>FRANCHESCO</t>
  </si>
  <si>
    <t>BONDOC</t>
  </si>
  <si>
    <t>stevenbutcher</t>
  </si>
  <si>
    <t>STEVEN</t>
  </si>
  <si>
    <t>BUTCHER</t>
  </si>
  <si>
    <t>breannaconlon</t>
  </si>
  <si>
    <t>BREANNA</t>
  </si>
  <si>
    <t>CONLON</t>
  </si>
  <si>
    <t>anthoneyevsebio</t>
  </si>
  <si>
    <t>ANTHONEY</t>
  </si>
  <si>
    <t>EVSEBIO</t>
  </si>
  <si>
    <t>rachelfakhoury</t>
  </si>
  <si>
    <t>RACHEL</t>
  </si>
  <si>
    <t>FAKHOURY</t>
  </si>
  <si>
    <t>sandragarcia</t>
  </si>
  <si>
    <t>SANDRA</t>
  </si>
  <si>
    <t>tristengatecliff</t>
  </si>
  <si>
    <t>TRISTEN</t>
  </si>
  <si>
    <t>GATECLIFF</t>
  </si>
  <si>
    <t>jesusgolorzo</t>
  </si>
  <si>
    <t>JESUS</t>
  </si>
  <si>
    <t>GOLORZO</t>
  </si>
  <si>
    <t>kylegratil</t>
  </si>
  <si>
    <t>GRATIL</t>
  </si>
  <si>
    <t>antonohernandez</t>
  </si>
  <si>
    <t>ANTONO</t>
  </si>
  <si>
    <t>mariahlascano</t>
  </si>
  <si>
    <t>MARIAH</t>
  </si>
  <si>
    <t>LASCANO</t>
  </si>
  <si>
    <t>brandonmaldonado</t>
  </si>
  <si>
    <t>BRANDON</t>
  </si>
  <si>
    <t>MALDONADO</t>
  </si>
  <si>
    <t>gustavomendez</t>
  </si>
  <si>
    <t>MENDEZ</t>
  </si>
  <si>
    <t>gabrielapugh</t>
  </si>
  <si>
    <t>GABRIELA</t>
  </si>
  <si>
    <t>PUGH</t>
  </si>
  <si>
    <t>serenaquezada</t>
  </si>
  <si>
    <t>SERENA</t>
  </si>
  <si>
    <t>QUEZADA</t>
  </si>
  <si>
    <t>haileyraatjes</t>
  </si>
  <si>
    <t>HAILEY</t>
  </si>
  <si>
    <t>RAATJES</t>
  </si>
  <si>
    <t>danielrojas</t>
  </si>
  <si>
    <t>aziarussell</t>
  </si>
  <si>
    <t>AZIA</t>
  </si>
  <si>
    <t>RUSSELL</t>
  </si>
  <si>
    <t>victoriasantos</t>
  </si>
  <si>
    <t>VICTORIA</t>
  </si>
  <si>
    <t>SANTOS</t>
  </si>
  <si>
    <t>tonoyahvoca</t>
  </si>
  <si>
    <t>TONO</t>
  </si>
  <si>
    <t>YAHVOCA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</si>
</sst>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\-00\-0000"/>
    <numFmt numFmtId="165" formatCode="0.000"/>
    <numFmt numFmtId="166" formatCode="#,##0.000"/>
    <numFmt numFmtId="167" formatCode="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b/>
      <sz val="12"/>
      <name val="Comic Sans MS"/>
      <family val="4"/>
    </font>
    <font>
      <b/>
      <sz val="14"/>
      <name val="Comic Sans MS"/>
      <family val="4"/>
    </font>
    <font>
      <sz val="14"/>
      <name val="Comic Sans MS"/>
      <family val="4"/>
    </font>
    <font>
      <sz val="14"/>
      <name val="Berlin Sans FB"/>
      <family val="2"/>
    </font>
    <font>
      <sz val="12"/>
      <name val="Berlin Sans FB"/>
      <family val="2"/>
    </font>
    <font>
      <sz val="10"/>
      <name val="Comic Sans MS"/>
      <family val="4"/>
    </font>
    <font>
      <sz val="1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darkGray"/>
    </fill>
    <fill>
      <patternFill patternType="solid">
        <fgColor rgb="FF66FF3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1" fillId="0" borderId="0" xfId="0" applyFont="1"/>
    <xf numFmtId="0" fontId="0" fillId="0" borderId="0" xfId="0" applyFill="1"/>
    <xf numFmtId="0" fontId="0" fillId="2" borderId="0" xfId="0" applyFill="1" applyProtection="1">
      <protection locked="0"/>
    </xf>
    <xf numFmtId="164" fontId="0" fillId="3" borderId="0" xfId="0" applyNumberFormat="1" applyFill="1" applyProtection="1">
      <protection locked="0"/>
    </xf>
    <xf numFmtId="0" fontId="2" fillId="0" borderId="0" xfId="0" applyFont="1"/>
    <xf numFmtId="49" fontId="1" fillId="0" borderId="0" xfId="0" applyNumberFormat="1" applyFont="1"/>
    <xf numFmtId="49" fontId="2" fillId="0" borderId="0" xfId="0" applyNumberFormat="1" applyFont="1"/>
    <xf numFmtId="49" fontId="0" fillId="0" borderId="0" xfId="0" applyNumberFormat="1"/>
    <xf numFmtId="0" fontId="0" fillId="2" borderId="0" xfId="0" applyFill="1"/>
    <xf numFmtId="0" fontId="1" fillId="0" borderId="0" xfId="0" applyNumberFormat="1" applyFont="1"/>
    <xf numFmtId="0" fontId="3" fillId="0" borderId="0" xfId="0" applyFont="1" applyProtection="1">
      <protection hidden="1"/>
    </xf>
    <xf numFmtId="1" fontId="3" fillId="0" borderId="0" xfId="0" applyNumberFormat="1" applyFont="1" applyProtection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0" fontId="8" fillId="0" borderId="0" xfId="0" applyFont="1" applyBorder="1"/>
    <xf numFmtId="0" fontId="8" fillId="0" borderId="1" xfId="0" applyFont="1" applyBorder="1"/>
    <xf numFmtId="0" fontId="7" fillId="0" borderId="0" xfId="0" applyFont="1" applyBorder="1"/>
    <xf numFmtId="0" fontId="7" fillId="0" borderId="1" xfId="0" applyFont="1" applyBorder="1"/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164" fontId="7" fillId="0" borderId="1" xfId="0" applyNumberFormat="1" applyFont="1" applyBorder="1" applyAlignment="1" applyProtection="1">
      <alignment horizontal="right"/>
      <protection locked="0"/>
    </xf>
    <xf numFmtId="2" fontId="7" fillId="0" borderId="1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65" fontId="10" fillId="0" borderId="0" xfId="0" applyNumberFormat="1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left"/>
    </xf>
    <xf numFmtId="166" fontId="10" fillId="0" borderId="0" xfId="0" applyNumberFormat="1" applyFont="1" applyBorder="1"/>
    <xf numFmtId="2" fontId="10" fillId="0" borderId="0" xfId="0" applyNumberFormat="1" applyFont="1" applyBorder="1"/>
    <xf numFmtId="0" fontId="10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2" fontId="9" fillId="0" borderId="0" xfId="0" applyNumberFormat="1" applyFont="1" applyBorder="1" applyAlignment="1">
      <alignment horizontal="center" wrapText="1"/>
    </xf>
    <xf numFmtId="165" fontId="0" fillId="2" borderId="0" xfId="0" applyNumberFormat="1" applyFill="1" applyProtection="1">
      <protection locked="0"/>
    </xf>
    <xf numFmtId="167" fontId="0" fillId="2" borderId="0" xfId="0" applyNumberFormat="1" applyFill="1" applyProtection="1">
      <protection locked="0"/>
    </xf>
    <xf numFmtId="2" fontId="0" fillId="2" borderId="0" xfId="0" applyNumberFormat="1" applyFill="1" applyProtection="1">
      <protection locked="0"/>
    </xf>
    <xf numFmtId="2" fontId="0" fillId="0" borderId="0" xfId="0" applyNumberFormat="1"/>
    <xf numFmtId="0" fontId="11" fillId="0" borderId="0" xfId="0" applyFont="1" applyBorder="1"/>
    <xf numFmtId="0" fontId="12" fillId="0" borderId="0" xfId="0" applyFont="1"/>
    <xf numFmtId="49" fontId="12" fillId="0" borderId="0" xfId="0" applyNumberFormat="1" applyFont="1" applyAlignment="1">
      <alignment horizontal="center" wrapText="1"/>
    </xf>
    <xf numFmtId="0" fontId="0" fillId="0" borderId="0" xfId="0" applyProtection="1"/>
    <xf numFmtId="2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2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2" fillId="0" borderId="0" xfId="0" applyFont="1" applyProtection="1"/>
    <xf numFmtId="0" fontId="1" fillId="0" borderId="0" xfId="0" applyFont="1" applyProtection="1"/>
    <xf numFmtId="0" fontId="0" fillId="2" borderId="0" xfId="0" applyFill="1" applyProtection="1"/>
    <xf numFmtId="0" fontId="0" fillId="0" borderId="0" xfId="0" applyFill="1" applyProtection="1"/>
    <xf numFmtId="2" fontId="2" fillId="2" borderId="0" xfId="0" quotePrefix="1" applyNumberFormat="1" applyFont="1" applyFill="1" applyProtection="1">
      <protection locked="0"/>
    </xf>
    <xf numFmtId="164" fontId="10" fillId="0" borderId="1" xfId="0" applyNumberFormat="1" applyFont="1" applyBorder="1" applyAlignment="1" applyProtection="1">
      <alignment horizontal="left" wrapText="1"/>
      <protection locked="0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165" fontId="9" fillId="0" borderId="1" xfId="0" applyNumberFormat="1" applyFont="1" applyBorder="1" applyAlignment="1" applyProtection="1">
      <alignment horizontal="center" wrapText="1"/>
      <protection locked="0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165" fontId="10" fillId="0" borderId="1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164" fontId="13" fillId="0" borderId="1" xfId="0" applyNumberFormat="1" applyFont="1" applyBorder="1" applyAlignment="1" applyProtection="1">
      <alignment horizontal="left"/>
      <protection locked="0"/>
    </xf>
    <xf numFmtId="164" fontId="13" fillId="0" borderId="1" xfId="0" applyNumberFormat="1" applyFont="1" applyBorder="1" applyAlignment="1" applyProtection="1">
      <alignment horizontal="right"/>
      <protection locked="0"/>
    </xf>
    <xf numFmtId="0" fontId="12" fillId="0" borderId="1" xfId="0" applyFont="1" applyBorder="1"/>
    <xf numFmtId="49" fontId="12" fillId="0" borderId="1" xfId="0" applyNumberFormat="1" applyFont="1" applyBorder="1" applyAlignment="1">
      <alignment horizontal="center" wrapText="1"/>
    </xf>
    <xf numFmtId="49" fontId="12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/>
    <xf numFmtId="0" fontId="12" fillId="0" borderId="1" xfId="0" applyFont="1" applyBorder="1" applyAlignment="1">
      <alignment horizontal="center"/>
    </xf>
    <xf numFmtId="0" fontId="0" fillId="0" borderId="0" xfId="0" applyFont="1"/>
    <xf numFmtId="0" fontId="12" fillId="0" borderId="0" xfId="1" applyFont="1" applyFill="1"/>
    <xf numFmtId="0" fontId="12" fillId="0" borderId="0" xfId="1" applyFont="1" applyAlignment="1">
      <alignment horizontal="center"/>
    </xf>
    <xf numFmtId="0" fontId="12" fillId="0" borderId="0" xfId="1" applyFont="1"/>
    <xf numFmtId="0" fontId="12" fillId="0" borderId="0" xfId="0" applyFont="1" applyFill="1"/>
    <xf numFmtId="49" fontId="12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0" borderId="0" xfId="1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workbookViewId="0">
      <selection activeCell="B2" sqref="B2"/>
    </sheetView>
  </sheetViews>
  <sheetFormatPr defaultRowHeight="12.75" x14ac:dyDescent="0.2"/>
  <cols>
    <col min="1" max="1" width="22.42578125" customWidth="1"/>
    <col min="2" max="2" width="12.42578125" bestFit="1" customWidth="1"/>
    <col min="4" max="4" width="4.7109375" customWidth="1"/>
    <col min="7" max="7" width="5.28515625" customWidth="1"/>
  </cols>
  <sheetData>
    <row r="1" spans="1:15" x14ac:dyDescent="0.2">
      <c r="A1" s="45" t="s">
        <v>0</v>
      </c>
      <c r="B1" s="45" t="e">
        <f>VLOOKUP($B$2,unknowns!$A$1:$O$764,3,FALSE)</f>
        <v>#N/A</v>
      </c>
      <c r="C1" s="45" t="e">
        <f>VLOOKUP($B$2,unknowns!$A$1:$O$764,4,FALSE)</f>
        <v>#N/A</v>
      </c>
      <c r="D1" s="45"/>
      <c r="E1" s="45" t="s">
        <v>62</v>
      </c>
      <c r="F1" s="45" t="e">
        <f>VLOOKUP($B$2,unknowns!$A$1:$O$764,2,FALSE)</f>
        <v>#N/A</v>
      </c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">
      <c r="A2" s="50" t="s">
        <v>78</v>
      </c>
      <c r="B2" s="48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x14ac:dyDescent="0.2">
      <c r="A5" s="51" t="s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x14ac:dyDescent="0.2">
      <c r="A6" s="51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x14ac:dyDescent="0.2">
      <c r="A7" s="51" t="s">
        <v>90</v>
      </c>
      <c r="B7" s="49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5" x14ac:dyDescent="0.2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5" x14ac:dyDescent="0.2">
      <c r="A9" s="45"/>
      <c r="B9" s="45"/>
      <c r="C9" s="45" t="s">
        <v>9</v>
      </c>
      <c r="D9" s="45"/>
      <c r="E9" s="45"/>
      <c r="F9" s="45" t="s">
        <v>10</v>
      </c>
      <c r="G9" s="45"/>
      <c r="H9" s="45"/>
      <c r="I9" s="45" t="s">
        <v>86</v>
      </c>
      <c r="J9" s="45"/>
      <c r="K9" s="45"/>
      <c r="L9" s="45" t="s">
        <v>91</v>
      </c>
      <c r="M9" s="45"/>
      <c r="N9" s="45"/>
      <c r="O9" s="45"/>
    </row>
    <row r="10" spans="1:15" x14ac:dyDescent="0.2">
      <c r="A10" s="45" t="s">
        <v>72</v>
      </c>
      <c r="B10" s="45"/>
      <c r="C10" s="38"/>
      <c r="D10" s="52" t="s">
        <v>20</v>
      </c>
      <c r="E10" s="45"/>
      <c r="F10" s="38"/>
      <c r="G10" s="52" t="s">
        <v>20</v>
      </c>
      <c r="H10" s="45"/>
      <c r="I10" s="38"/>
      <c r="J10" s="52" t="s">
        <v>20</v>
      </c>
      <c r="K10" s="45"/>
      <c r="L10" s="38"/>
      <c r="M10" s="52" t="s">
        <v>20</v>
      </c>
      <c r="N10" s="45"/>
      <c r="O10" s="45"/>
    </row>
    <row r="11" spans="1:15" x14ac:dyDescent="0.2">
      <c r="A11" s="45" t="s">
        <v>13</v>
      </c>
      <c r="B11" s="45"/>
      <c r="C11" s="38"/>
      <c r="D11" s="52" t="s">
        <v>20</v>
      </c>
      <c r="E11" s="45"/>
      <c r="F11" s="38"/>
      <c r="G11" s="52" t="s">
        <v>20</v>
      </c>
      <c r="H11" s="45"/>
      <c r="I11" s="38"/>
      <c r="J11" s="52" t="s">
        <v>20</v>
      </c>
      <c r="K11" s="45"/>
      <c r="L11" s="38"/>
      <c r="M11" s="52" t="s">
        <v>20</v>
      </c>
      <c r="N11" s="45"/>
      <c r="O11" s="45"/>
    </row>
    <row r="12" spans="1:15" x14ac:dyDescent="0.2">
      <c r="A12" s="45" t="s">
        <v>4</v>
      </c>
      <c r="B12" s="45"/>
      <c r="C12" s="38"/>
      <c r="D12" s="52" t="s">
        <v>20</v>
      </c>
      <c r="E12" s="45" t="str">
        <f>'Liquid checking'!E12</f>
        <v/>
      </c>
      <c r="F12" s="38"/>
      <c r="G12" s="52" t="s">
        <v>20</v>
      </c>
      <c r="H12" s="45" t="str">
        <f>'Liquid checking'!I12</f>
        <v/>
      </c>
      <c r="I12" s="38"/>
      <c r="J12" s="52" t="s">
        <v>20</v>
      </c>
      <c r="K12" s="45"/>
      <c r="L12" s="38"/>
      <c r="M12" s="52" t="s">
        <v>20</v>
      </c>
      <c r="N12" s="45"/>
      <c r="O12" s="45"/>
    </row>
    <row r="13" spans="1:15" x14ac:dyDescent="0.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5" x14ac:dyDescent="0.2">
      <c r="A14" s="45" t="s">
        <v>73</v>
      </c>
      <c r="B14" s="45"/>
      <c r="C14" s="39"/>
      <c r="D14" s="52" t="s">
        <v>21</v>
      </c>
      <c r="E14" s="45"/>
      <c r="F14" s="39"/>
      <c r="G14" s="52" t="s">
        <v>21</v>
      </c>
      <c r="H14" s="45"/>
      <c r="I14" s="39"/>
      <c r="J14" s="52" t="s">
        <v>21</v>
      </c>
      <c r="K14" s="45"/>
      <c r="L14" s="39"/>
      <c r="M14" s="52" t="s">
        <v>21</v>
      </c>
      <c r="N14" s="45"/>
      <c r="O14" s="45"/>
    </row>
    <row r="15" spans="1:15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1:15" x14ac:dyDescent="0.2">
      <c r="A16" s="45" t="s">
        <v>6</v>
      </c>
      <c r="B16" s="45"/>
      <c r="C16" s="40"/>
      <c r="D16" s="52" t="s">
        <v>22</v>
      </c>
      <c r="E16" s="45" t="str">
        <f>'Liquid checking'!E21</f>
        <v/>
      </c>
      <c r="F16" s="40"/>
      <c r="G16" s="52" t="s">
        <v>22</v>
      </c>
      <c r="H16" s="45" t="str">
        <f>'Liquid checking'!I21</f>
        <v/>
      </c>
      <c r="I16" s="40"/>
      <c r="J16" s="52" t="s">
        <v>22</v>
      </c>
      <c r="K16" s="45"/>
      <c r="L16" s="54"/>
      <c r="M16" s="52" t="s">
        <v>22</v>
      </c>
      <c r="N16" s="45"/>
      <c r="O16" s="45"/>
    </row>
    <row r="17" spans="1:1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x14ac:dyDescent="0.2">
      <c r="A18" s="45"/>
      <c r="B18" s="45"/>
      <c r="C18" s="45"/>
      <c r="D18" s="45"/>
      <c r="E18" s="45"/>
      <c r="F18" s="45"/>
      <c r="G18" s="53"/>
      <c r="H18" s="45"/>
      <c r="I18" s="45"/>
      <c r="J18" s="45"/>
      <c r="K18" s="45"/>
      <c r="L18" s="45"/>
      <c r="M18" s="45"/>
      <c r="N18" s="45"/>
      <c r="O18" s="45"/>
    </row>
    <row r="19" spans="1:15" x14ac:dyDescent="0.2">
      <c r="A19" s="45" t="s">
        <v>7</v>
      </c>
      <c r="B19" s="45"/>
      <c r="C19" s="40"/>
      <c r="D19" s="52" t="s">
        <v>22</v>
      </c>
      <c r="E19" s="45" t="str">
        <f>'Liquid checking'!E28</f>
        <v/>
      </c>
      <c r="F19" s="45" t="str">
        <f>'Liquid checking'!F28</f>
        <v>Enter number of trials.</v>
      </c>
      <c r="G19" s="45"/>
      <c r="H19" s="45"/>
      <c r="I19" s="45"/>
      <c r="J19" s="45"/>
      <c r="K19" s="45"/>
      <c r="L19" s="45"/>
      <c r="M19" s="45"/>
      <c r="N19" s="45"/>
      <c r="O19" s="45"/>
    </row>
    <row r="20" spans="1:1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</row>
    <row r="21" spans="1:1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</row>
    <row r="23" spans="1:1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1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1:1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</row>
  </sheetData>
  <sheetProtection password="DCDF" sheet="1" objects="1" scenarios="1" selectLockedCells="1"/>
  <customSheetViews>
    <customSheetView guid="{8164602C-BD38-4F32-85B5-44B0A62E079A}" showRuler="0">
      <selection activeCell="E14" sqref="E14"/>
      <pageMargins left="0.75" right="0.75" top="1" bottom="1" header="0.5" footer="0.5"/>
      <pageSetup orientation="landscape" r:id="rId1"/>
      <headerFooter alignWithMargins="0"/>
    </customSheetView>
  </customSheetViews>
  <phoneticPr fontId="0" type="noConversion"/>
  <pageMargins left="0.75" right="0.75" top="1" bottom="1" header="0.5" footer="0.5"/>
  <pageSetup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0"/>
  <sheetViews>
    <sheetView workbookViewId="0">
      <selection activeCell="C37" sqref="C37"/>
    </sheetView>
  </sheetViews>
  <sheetFormatPr defaultRowHeight="12.75" x14ac:dyDescent="0.2"/>
  <cols>
    <col min="1" max="1" width="20.7109375" customWidth="1"/>
    <col min="2" max="2" width="11.140625" bestFit="1" customWidth="1"/>
    <col min="5" max="5" width="4.5703125" customWidth="1"/>
    <col min="9" max="9" width="5" customWidth="1"/>
  </cols>
  <sheetData>
    <row r="1" spans="1:16" x14ac:dyDescent="0.2">
      <c r="A1" t="s">
        <v>0</v>
      </c>
      <c r="B1" t="e">
        <f>VLOOKUP('Unknown Liquid'!$B$2,unknowns!$A$4:$N$764,4,FALSE)</f>
        <v>#N/A</v>
      </c>
      <c r="C1" t="e">
        <f>VLOOKUP('Unknown Liquid'!$B$2,unknowns!$A$4:$N$764,3,FALSE)</f>
        <v>#N/A</v>
      </c>
      <c r="F1" t="s">
        <v>62</v>
      </c>
      <c r="G1" t="e">
        <f>VLOOKUP('Unknown Liquid'!$B$2,unknowns!$A$4:$N$764,2,FALSE)</f>
        <v>#N/A</v>
      </c>
    </row>
    <row r="2" spans="1:16" x14ac:dyDescent="0.2">
      <c r="A2" t="s">
        <v>8</v>
      </c>
      <c r="B2" s="4">
        <f>'Unknown Liquid'!B2</f>
        <v>0</v>
      </c>
    </row>
    <row r="5" spans="1:16" x14ac:dyDescent="0.2">
      <c r="A5" s="1" t="s">
        <v>1</v>
      </c>
    </row>
    <row r="6" spans="1:16" x14ac:dyDescent="0.2">
      <c r="A6" s="1"/>
    </row>
    <row r="7" spans="1:16" x14ac:dyDescent="0.2">
      <c r="A7" s="1" t="s">
        <v>92</v>
      </c>
      <c r="B7">
        <f>'Unknown Liquid'!B7</f>
        <v>0</v>
      </c>
    </row>
    <row r="9" spans="1:16" x14ac:dyDescent="0.2">
      <c r="C9" t="s">
        <v>9</v>
      </c>
      <c r="G9" t="s">
        <v>10</v>
      </c>
      <c r="K9" t="s">
        <v>86</v>
      </c>
      <c r="O9" t="s">
        <v>87</v>
      </c>
    </row>
    <row r="10" spans="1:16" x14ac:dyDescent="0.2">
      <c r="A10" t="s">
        <v>2</v>
      </c>
      <c r="C10" s="3">
        <f>'Unknown Liquid'!C10</f>
        <v>0</v>
      </c>
      <c r="D10" s="3" t="s">
        <v>20</v>
      </c>
      <c r="G10" s="3">
        <f>'Unknown Liquid'!F10</f>
        <v>0</v>
      </c>
      <c r="H10" s="3" t="s">
        <v>20</v>
      </c>
      <c r="K10" s="3">
        <f>'Unknown Liquid'!I10</f>
        <v>0</v>
      </c>
      <c r="L10" s="3" t="s">
        <v>20</v>
      </c>
      <c r="O10" s="3">
        <f>'Unknown Liquid'!L10</f>
        <v>0</v>
      </c>
      <c r="P10" s="3" t="s">
        <v>20</v>
      </c>
    </row>
    <row r="11" spans="1:16" x14ac:dyDescent="0.2">
      <c r="A11" t="s">
        <v>3</v>
      </c>
      <c r="C11" s="3">
        <f>'Unknown Liquid'!C11</f>
        <v>0</v>
      </c>
      <c r="D11" s="3" t="s">
        <v>20</v>
      </c>
      <c r="G11" s="3">
        <f>'Unknown Liquid'!F11</f>
        <v>0</v>
      </c>
      <c r="H11" s="3" t="s">
        <v>20</v>
      </c>
      <c r="K11" s="3">
        <f>'Unknown Liquid'!I11</f>
        <v>0</v>
      </c>
      <c r="L11" s="3" t="s">
        <v>20</v>
      </c>
      <c r="O11" s="3">
        <f>'Unknown Liquid'!L11</f>
        <v>0</v>
      </c>
      <c r="P11" s="3" t="s">
        <v>20</v>
      </c>
    </row>
    <row r="12" spans="1:16" x14ac:dyDescent="0.2">
      <c r="A12" t="s">
        <v>4</v>
      </c>
      <c r="C12" s="3">
        <f>'Unknown Liquid'!C12</f>
        <v>0</v>
      </c>
      <c r="D12" s="3" t="s">
        <v>20</v>
      </c>
      <c r="E12" t="str">
        <f>IF(C12=0,"",IF(C16&lt;C17,"","X"))</f>
        <v/>
      </c>
      <c r="G12" s="3">
        <f>'Unknown Liquid'!F12</f>
        <v>0</v>
      </c>
      <c r="H12" s="3" t="s">
        <v>20</v>
      </c>
      <c r="I12" t="str">
        <f>IF(G12=0,"",IF(G16&lt;G17,"","X"))</f>
        <v/>
      </c>
      <c r="K12" s="3">
        <f>'Unknown Liquid'!I12</f>
        <v>0</v>
      </c>
      <c r="L12" s="3" t="s">
        <v>20</v>
      </c>
      <c r="O12" s="3">
        <f>'Unknown Liquid'!L12</f>
        <v>0</v>
      </c>
      <c r="P12" s="3" t="s">
        <v>20</v>
      </c>
    </row>
    <row r="14" spans="1:16" x14ac:dyDescent="0.2">
      <c r="A14" t="s">
        <v>36</v>
      </c>
      <c r="C14">
        <f>C10-C11</f>
        <v>0</v>
      </c>
      <c r="G14">
        <f>G10-G11</f>
        <v>0</v>
      </c>
      <c r="K14">
        <f>K10-K11</f>
        <v>0</v>
      </c>
      <c r="O14">
        <f>O10-O11</f>
        <v>0</v>
      </c>
    </row>
    <row r="15" spans="1:16" x14ac:dyDescent="0.2">
      <c r="A15" t="s">
        <v>38</v>
      </c>
      <c r="C15">
        <f>ABS(C12-C14)</f>
        <v>0</v>
      </c>
      <c r="G15">
        <f>ABS(G12-G14)</f>
        <v>0</v>
      </c>
      <c r="K15">
        <f>ABS(K12-K14)</f>
        <v>0</v>
      </c>
      <c r="O15">
        <f>ABS(O12-O14)</f>
        <v>0</v>
      </c>
    </row>
    <row r="16" spans="1:16" x14ac:dyDescent="0.2">
      <c r="A16" t="s">
        <v>37</v>
      </c>
      <c r="C16" t="e">
        <f>(C15/C14)*100</f>
        <v>#DIV/0!</v>
      </c>
      <c r="G16" t="e">
        <f>(G15/G14)*100</f>
        <v>#DIV/0!</v>
      </c>
      <c r="K16" t="e">
        <f>(K15/K14)*100</f>
        <v>#DIV/0!</v>
      </c>
      <c r="O16" t="e">
        <f>(O15/O14)*100</f>
        <v>#DIV/0!</v>
      </c>
    </row>
    <row r="17" spans="1:16" x14ac:dyDescent="0.2">
      <c r="A17" t="s">
        <v>43</v>
      </c>
      <c r="C17">
        <v>2</v>
      </c>
      <c r="G17">
        <f>C17</f>
        <v>2</v>
      </c>
      <c r="K17">
        <f>G17</f>
        <v>2</v>
      </c>
      <c r="O17">
        <f>K17</f>
        <v>2</v>
      </c>
    </row>
    <row r="19" spans="1:16" x14ac:dyDescent="0.2">
      <c r="A19" t="s">
        <v>5</v>
      </c>
      <c r="C19" s="3">
        <f>'Unknown Liquid'!C14</f>
        <v>0</v>
      </c>
      <c r="D19" s="3" t="s">
        <v>21</v>
      </c>
      <c r="G19" s="3">
        <f>'Unknown Liquid'!F14</f>
        <v>0</v>
      </c>
      <c r="H19" s="3" t="s">
        <v>21</v>
      </c>
      <c r="K19" s="3">
        <f>'Unknown Liquid'!I14</f>
        <v>0</v>
      </c>
      <c r="L19" s="3" t="s">
        <v>21</v>
      </c>
      <c r="O19" s="3">
        <f>'Unknown Liquid'!L14</f>
        <v>0</v>
      </c>
      <c r="P19" s="3" t="s">
        <v>21</v>
      </c>
    </row>
    <row r="21" spans="1:16" x14ac:dyDescent="0.2">
      <c r="A21" t="s">
        <v>6</v>
      </c>
      <c r="C21" s="3">
        <f>'Unknown Liquid'!C16</f>
        <v>0</v>
      </c>
      <c r="D21" s="3" t="s">
        <v>22</v>
      </c>
      <c r="E21" t="str">
        <f>IF(C21=0,"",IF(C25&lt;C26,"","X"))</f>
        <v/>
      </c>
      <c r="G21" s="3">
        <f>'Unknown Liquid'!F16</f>
        <v>0</v>
      </c>
      <c r="H21" s="3" t="s">
        <v>22</v>
      </c>
      <c r="I21" t="str">
        <f>IF(G21=0,"",IF(G25&lt;G26,"","X"))</f>
        <v/>
      </c>
      <c r="K21" s="40">
        <f>'Unknown Liquid'!I16</f>
        <v>0</v>
      </c>
      <c r="L21" s="3" t="s">
        <v>22</v>
      </c>
      <c r="O21" s="40">
        <f>'Unknown Liquid'!L16</f>
        <v>0</v>
      </c>
      <c r="P21" s="3" t="s">
        <v>22</v>
      </c>
    </row>
    <row r="23" spans="1:16" x14ac:dyDescent="0.2">
      <c r="A23" t="s">
        <v>41</v>
      </c>
      <c r="C23" t="e">
        <f>C14/C19</f>
        <v>#DIV/0!</v>
      </c>
      <c r="G23" t="e">
        <f>G14/G19</f>
        <v>#DIV/0!</v>
      </c>
      <c r="K23" t="e">
        <f>K14/K19</f>
        <v>#DIV/0!</v>
      </c>
      <c r="O23" t="e">
        <f>O14/O19</f>
        <v>#DIV/0!</v>
      </c>
    </row>
    <row r="24" spans="1:16" x14ac:dyDescent="0.2">
      <c r="A24" t="s">
        <v>38</v>
      </c>
      <c r="C24" t="e">
        <f>ABS(C21-C23)</f>
        <v>#DIV/0!</v>
      </c>
      <c r="G24" t="e">
        <f>ABS(G21-G23)</f>
        <v>#DIV/0!</v>
      </c>
      <c r="K24" t="e">
        <f>ABS(K21-K23)</f>
        <v>#DIV/0!</v>
      </c>
      <c r="O24" t="e">
        <f>ABS(O21-O23)</f>
        <v>#DIV/0!</v>
      </c>
    </row>
    <row r="25" spans="1:16" x14ac:dyDescent="0.2">
      <c r="A25" t="s">
        <v>37</v>
      </c>
      <c r="C25" t="e">
        <f>(C24/C23)*100</f>
        <v>#DIV/0!</v>
      </c>
      <c r="G25" t="e">
        <f>(G24/G23)*100</f>
        <v>#DIV/0!</v>
      </c>
      <c r="K25" t="e">
        <f>(K24/K23)*100</f>
        <v>#DIV/0!</v>
      </c>
      <c r="O25" t="e">
        <f>(O24/O23)*100</f>
        <v>#DIV/0!</v>
      </c>
    </row>
    <row r="26" spans="1:16" x14ac:dyDescent="0.2">
      <c r="A26" t="s">
        <v>43</v>
      </c>
      <c r="C26">
        <v>2</v>
      </c>
      <c r="G26">
        <f>C26</f>
        <v>2</v>
      </c>
      <c r="K26">
        <f>G26</f>
        <v>2</v>
      </c>
      <c r="O26">
        <f>K26</f>
        <v>2</v>
      </c>
    </row>
    <row r="27" spans="1:16" x14ac:dyDescent="0.2">
      <c r="H27" s="2"/>
      <c r="L27" s="2"/>
      <c r="P27" s="2"/>
    </row>
    <row r="28" spans="1:16" x14ac:dyDescent="0.2">
      <c r="A28" t="s">
        <v>7</v>
      </c>
      <c r="C28" s="3">
        <f>'Unknown Liquid'!C19</f>
        <v>0</v>
      </c>
      <c r="D28" s="3" t="s">
        <v>22</v>
      </c>
      <c r="E28" t="str">
        <f>IF(C28=L320,"",IF(C32&lt;C33,"","X"))</f>
        <v/>
      </c>
      <c r="F28" t="str">
        <f>IF(B7=0,"Enter number of trials.", IF(B7&lt;3,"Do more trials.",""))</f>
        <v>Enter number of trials.</v>
      </c>
    </row>
    <row r="30" spans="1:16" x14ac:dyDescent="0.2">
      <c r="A30" t="s">
        <v>42</v>
      </c>
      <c r="C30" t="str">
        <f>IF(B7=0,"Enter number of trials",IF(B7&lt;3,"Do more trials.",IF(B7=3,(C23+G23+K23)/3,IF(B7=4,(C23+G23+K23+O23)/4,"Check number of trials"))))</f>
        <v>Enter number of trials</v>
      </c>
    </row>
    <row r="31" spans="1:16" x14ac:dyDescent="0.2">
      <c r="A31" t="s">
        <v>38</v>
      </c>
      <c r="C31" t="e">
        <f>ABS(C28-C30)</f>
        <v>#VALUE!</v>
      </c>
    </row>
    <row r="32" spans="1:16" x14ac:dyDescent="0.2">
      <c r="A32" t="s">
        <v>37</v>
      </c>
      <c r="C32" t="e">
        <f>(C31/C30)*100</f>
        <v>#VALUE!</v>
      </c>
    </row>
    <row r="33" spans="1:15" x14ac:dyDescent="0.2">
      <c r="A33" t="s">
        <v>43</v>
      </c>
      <c r="C33">
        <v>2</v>
      </c>
      <c r="G33">
        <v>2</v>
      </c>
      <c r="K33">
        <v>2</v>
      </c>
      <c r="O33">
        <v>2</v>
      </c>
    </row>
    <row r="36" spans="1:15" x14ac:dyDescent="0.2">
      <c r="A36" t="s">
        <v>56</v>
      </c>
      <c r="C36" t="e">
        <f>VLOOKUP('Unknown Liquid'!$B$2,unknowns!$A$2:$O$764,6,FALSE)</f>
        <v>#N/A</v>
      </c>
    </row>
    <row r="37" spans="1:15" x14ac:dyDescent="0.2">
      <c r="A37" t="s">
        <v>57</v>
      </c>
      <c r="C37" t="e">
        <f>(ABS(C30-C36))*100/C36</f>
        <v>#VALUE!</v>
      </c>
    </row>
    <row r="40" spans="1:15" ht="15" x14ac:dyDescent="0.2">
      <c r="A40" s="1" t="s">
        <v>58</v>
      </c>
      <c r="B40" s="11" t="e">
        <f>C44</f>
        <v>#VALUE!</v>
      </c>
      <c r="C40" s="12" t="s">
        <v>89</v>
      </c>
      <c r="D40" s="11"/>
      <c r="E40" s="13"/>
      <c r="F40" s="13"/>
      <c r="G40" s="13"/>
    </row>
    <row r="41" spans="1:15" ht="15" x14ac:dyDescent="0.2">
      <c r="A41" s="1"/>
      <c r="C41" s="13"/>
      <c r="D41" s="13"/>
      <c r="E41" s="13"/>
      <c r="F41" s="13"/>
      <c r="G41" s="13"/>
    </row>
    <row r="42" spans="1:15" ht="15" x14ac:dyDescent="0.2">
      <c r="A42" s="1" t="s">
        <v>59</v>
      </c>
      <c r="C42" s="13" t="s">
        <v>59</v>
      </c>
      <c r="D42" s="13"/>
      <c r="E42" s="13"/>
      <c r="F42" s="13"/>
      <c r="G42" s="13"/>
    </row>
    <row r="43" spans="1:15" ht="15" x14ac:dyDescent="0.2">
      <c r="A43" s="1" t="s">
        <v>61</v>
      </c>
      <c r="B43" s="5" t="s">
        <v>60</v>
      </c>
      <c r="C43" s="13" t="s">
        <v>59</v>
      </c>
      <c r="D43" s="13"/>
      <c r="E43" s="13"/>
      <c r="F43" s="13"/>
      <c r="G43" s="13"/>
    </row>
    <row r="44" spans="1:15" ht="15.75" x14ac:dyDescent="0.25">
      <c r="A44" s="14">
        <v>1</v>
      </c>
      <c r="B44" s="14">
        <v>10</v>
      </c>
      <c r="C44" s="14" t="e">
        <f t="shared" ref="C44:C49" si="0">IF($C$37&lt;=A44,B44,C45)</f>
        <v>#VALUE!</v>
      </c>
      <c r="D44" s="15"/>
      <c r="E44" s="14"/>
      <c r="F44" s="14"/>
      <c r="G44" s="14"/>
    </row>
    <row r="45" spans="1:15" ht="15.75" x14ac:dyDescent="0.25">
      <c r="A45" s="14">
        <v>2</v>
      </c>
      <c r="B45" s="14">
        <v>9</v>
      </c>
      <c r="C45" s="14" t="e">
        <f t="shared" si="0"/>
        <v>#VALUE!</v>
      </c>
      <c r="D45" s="15"/>
      <c r="E45" s="14"/>
      <c r="F45" s="14"/>
      <c r="G45" s="14"/>
    </row>
    <row r="46" spans="1:15" ht="15.75" x14ac:dyDescent="0.25">
      <c r="A46" s="14">
        <v>3</v>
      </c>
      <c r="B46" s="14">
        <v>8</v>
      </c>
      <c r="C46" s="14" t="e">
        <f t="shared" si="0"/>
        <v>#VALUE!</v>
      </c>
      <c r="D46" s="15"/>
      <c r="E46" s="14"/>
      <c r="F46" s="14"/>
      <c r="G46" s="14"/>
    </row>
    <row r="47" spans="1:15" ht="15.75" x14ac:dyDescent="0.25">
      <c r="A47" s="14">
        <v>10</v>
      </c>
      <c r="B47" s="14">
        <v>6</v>
      </c>
      <c r="C47" s="14" t="e">
        <f t="shared" si="0"/>
        <v>#VALUE!</v>
      </c>
      <c r="D47" s="15"/>
      <c r="E47" s="14"/>
      <c r="F47" s="14"/>
      <c r="G47" s="14"/>
    </row>
    <row r="48" spans="1:15" ht="15.75" x14ac:dyDescent="0.25">
      <c r="A48" s="14">
        <v>20</v>
      </c>
      <c r="B48" s="14">
        <v>5</v>
      </c>
      <c r="C48" s="14" t="e">
        <f t="shared" si="0"/>
        <v>#VALUE!</v>
      </c>
      <c r="D48" s="15"/>
      <c r="E48" s="15"/>
      <c r="F48" s="15"/>
      <c r="G48" s="15"/>
    </row>
    <row r="49" spans="1:7" ht="15.75" x14ac:dyDescent="0.25">
      <c r="A49" s="14">
        <v>100</v>
      </c>
      <c r="B49" s="14">
        <v>3</v>
      </c>
      <c r="C49" s="14" t="e">
        <f t="shared" si="0"/>
        <v>#VALUE!</v>
      </c>
      <c r="D49" s="15"/>
      <c r="E49" s="15"/>
      <c r="F49" s="15"/>
      <c r="G49" s="15"/>
    </row>
    <row r="50" spans="1:7" ht="15.75" x14ac:dyDescent="0.25">
      <c r="A50" s="14"/>
      <c r="B50" s="14"/>
      <c r="C50" s="14"/>
      <c r="D50" s="15"/>
      <c r="E50" s="15"/>
      <c r="F50" s="15"/>
      <c r="G50" s="15"/>
    </row>
  </sheetData>
  <customSheetViews>
    <customSheetView guid="{8164602C-BD38-4F32-85B5-44B0A62E079A}" state="hidden" showRuler="0" topLeftCell="A4">
      <selection activeCell="C42" sqref="C42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"/>
  <sheetViews>
    <sheetView workbookViewId="0">
      <selection activeCell="B2" sqref="B2"/>
    </sheetView>
  </sheetViews>
  <sheetFormatPr defaultRowHeight="12.75" x14ac:dyDescent="0.2"/>
  <cols>
    <col min="1" max="1" width="30.42578125" style="45" customWidth="1"/>
    <col min="2" max="3" width="9.140625" style="45"/>
    <col min="4" max="4" width="5.7109375" style="45" customWidth="1"/>
    <col min="5" max="5" width="4.5703125" style="45" customWidth="1"/>
    <col min="6" max="7" width="9.140625" style="45"/>
    <col min="8" max="8" width="4.85546875" style="45" customWidth="1"/>
    <col min="9" max="9" width="4" style="45" customWidth="1"/>
    <col min="10" max="11" width="9.140625" style="45"/>
    <col min="12" max="12" width="5" style="45" customWidth="1"/>
    <col min="13" max="13" width="4.42578125" style="45" customWidth="1"/>
    <col min="14" max="15" width="9.140625" style="45"/>
    <col min="16" max="16" width="5.42578125" style="45" customWidth="1"/>
    <col min="17" max="16384" width="9.140625" style="45"/>
  </cols>
  <sheetData>
    <row r="1" spans="1:17" x14ac:dyDescent="0.2">
      <c r="A1" s="45" t="s">
        <v>0</v>
      </c>
      <c r="B1" s="45" t="e">
        <f>VLOOKUP('Unknown Liquid'!$B$2,unknowns!$A$1:$O$764,3,FALSE)</f>
        <v>#N/A</v>
      </c>
      <c r="C1" s="45" t="e">
        <f>VLOOKUP('Unknown Liquid'!$B$2,unknowns!$A$1:$O$764,4,FALSE)</f>
        <v>#N/A</v>
      </c>
      <c r="F1" s="45" t="s">
        <v>62</v>
      </c>
      <c r="G1" s="45" t="e">
        <f>VLOOKUP('Unknown Liquid'!$B$2,unknowns!$A$1:$O$764,2,FALSE)</f>
        <v>#N/A</v>
      </c>
    </row>
    <row r="3" spans="1:17" x14ac:dyDescent="0.2">
      <c r="A3" s="51" t="s">
        <v>11</v>
      </c>
    </row>
    <row r="4" spans="1:17" x14ac:dyDescent="0.2">
      <c r="A4" s="51"/>
    </row>
    <row r="5" spans="1:17" x14ac:dyDescent="0.2">
      <c r="A5" s="51" t="s">
        <v>85</v>
      </c>
      <c r="B5" s="49"/>
    </row>
    <row r="6" spans="1:17" x14ac:dyDescent="0.2">
      <c r="C6" s="45" t="s">
        <v>9</v>
      </c>
      <c r="G6" s="45" t="s">
        <v>10</v>
      </c>
      <c r="K6" s="45" t="s">
        <v>86</v>
      </c>
      <c r="O6" s="45" t="s">
        <v>87</v>
      </c>
    </row>
    <row r="8" spans="1:17" x14ac:dyDescent="0.2">
      <c r="A8" s="45" t="s">
        <v>12</v>
      </c>
      <c r="C8" s="38"/>
      <c r="D8" s="52" t="s">
        <v>20</v>
      </c>
      <c r="G8" s="38"/>
      <c r="H8" s="52" t="s">
        <v>20</v>
      </c>
      <c r="K8" s="38"/>
      <c r="L8" s="52" t="s">
        <v>20</v>
      </c>
      <c r="O8" s="38"/>
      <c r="P8" s="52" t="s">
        <v>20</v>
      </c>
    </row>
    <row r="9" spans="1:17" x14ac:dyDescent="0.2">
      <c r="A9" s="45" t="s">
        <v>13</v>
      </c>
      <c r="C9" s="38"/>
      <c r="D9" s="52" t="s">
        <v>20</v>
      </c>
      <c r="G9" s="38"/>
      <c r="H9" s="52" t="s">
        <v>20</v>
      </c>
      <c r="K9" s="38"/>
      <c r="L9" s="52" t="s">
        <v>20</v>
      </c>
      <c r="O9" s="38"/>
      <c r="P9" s="52" t="s">
        <v>20</v>
      </c>
    </row>
    <row r="10" spans="1:17" x14ac:dyDescent="0.2">
      <c r="A10" s="45" t="s">
        <v>14</v>
      </c>
      <c r="C10" s="38"/>
      <c r="D10" s="52" t="s">
        <v>20</v>
      </c>
      <c r="E10" s="45" t="str">
        <f>'Irregular checking'!E10</f>
        <v/>
      </c>
      <c r="G10" s="38"/>
      <c r="H10" s="52" t="s">
        <v>20</v>
      </c>
      <c r="I10" s="45" t="str">
        <f>'Irregular checking'!I10</f>
        <v/>
      </c>
      <c r="K10" s="38"/>
      <c r="L10" s="52" t="s">
        <v>20</v>
      </c>
      <c r="M10" s="45" t="str">
        <f>'Irregular checking'!M10</f>
        <v/>
      </c>
      <c r="O10" s="38"/>
      <c r="P10" s="52" t="s">
        <v>20</v>
      </c>
      <c r="Q10" s="45" t="str">
        <f>'Irregular checking'!Q10</f>
        <v/>
      </c>
    </row>
    <row r="12" spans="1:17" x14ac:dyDescent="0.2">
      <c r="A12" s="45" t="s">
        <v>74</v>
      </c>
      <c r="C12" s="39"/>
      <c r="D12" s="52" t="s">
        <v>21</v>
      </c>
      <c r="G12" s="39"/>
      <c r="H12" s="52" t="s">
        <v>21</v>
      </c>
      <c r="K12" s="39"/>
      <c r="L12" s="52" t="s">
        <v>21</v>
      </c>
      <c r="O12" s="39"/>
      <c r="P12" s="52" t="s">
        <v>21</v>
      </c>
    </row>
    <row r="13" spans="1:17" x14ac:dyDescent="0.2">
      <c r="A13" s="45" t="s">
        <v>75</v>
      </c>
      <c r="C13" s="39"/>
      <c r="D13" s="52" t="s">
        <v>21</v>
      </c>
      <c r="G13" s="39"/>
      <c r="H13" s="52" t="s">
        <v>21</v>
      </c>
      <c r="K13" s="39"/>
      <c r="L13" s="52" t="s">
        <v>21</v>
      </c>
      <c r="O13" s="39"/>
      <c r="P13" s="52" t="s">
        <v>21</v>
      </c>
    </row>
    <row r="14" spans="1:17" x14ac:dyDescent="0.2">
      <c r="A14" s="45" t="s">
        <v>17</v>
      </c>
      <c r="C14" s="39"/>
      <c r="D14" s="52" t="s">
        <v>21</v>
      </c>
      <c r="E14" s="45" t="str">
        <f>'Irregular checking'!E19</f>
        <v/>
      </c>
      <c r="G14" s="39"/>
      <c r="H14" s="52" t="s">
        <v>21</v>
      </c>
      <c r="I14" s="45" t="str">
        <f>'Irregular checking'!I19</f>
        <v/>
      </c>
      <c r="K14" s="39"/>
      <c r="L14" s="52" t="s">
        <v>21</v>
      </c>
      <c r="M14" s="45" t="str">
        <f>'Irregular checking'!M19</f>
        <v/>
      </c>
      <c r="O14" s="39"/>
      <c r="P14" s="52" t="s">
        <v>21</v>
      </c>
      <c r="Q14" s="45" t="str">
        <f>'Irregular checking'!Q19</f>
        <v/>
      </c>
    </row>
    <row r="16" spans="1:17" x14ac:dyDescent="0.2">
      <c r="A16" s="50" t="s">
        <v>18</v>
      </c>
      <c r="C16" s="40"/>
      <c r="D16" s="52" t="s">
        <v>22</v>
      </c>
      <c r="E16" s="45" t="str">
        <f>'Irregular checking'!E26</f>
        <v/>
      </c>
      <c r="G16" s="40"/>
      <c r="H16" s="52" t="s">
        <v>22</v>
      </c>
      <c r="I16" s="45" t="str">
        <f>'Irregular checking'!I26</f>
        <v/>
      </c>
      <c r="K16" s="40"/>
      <c r="L16" s="52" t="s">
        <v>22</v>
      </c>
      <c r="M16" s="45" t="str">
        <f>'Irregular checking'!M26</f>
        <v/>
      </c>
      <c r="O16" s="40"/>
      <c r="P16" s="52" t="s">
        <v>22</v>
      </c>
      <c r="Q16" s="45" t="str">
        <f>'Irregular checking'!Q26</f>
        <v/>
      </c>
    </row>
    <row r="17" spans="1:6" x14ac:dyDescent="0.2">
      <c r="A17" s="50"/>
    </row>
    <row r="18" spans="1:6" x14ac:dyDescent="0.2">
      <c r="A18" s="50"/>
    </row>
    <row r="19" spans="1:6" x14ac:dyDescent="0.2">
      <c r="A19" s="45" t="s">
        <v>19</v>
      </c>
      <c r="C19" s="40"/>
      <c r="D19" s="52" t="s">
        <v>22</v>
      </c>
      <c r="E19" s="45" t="str">
        <f>'Irregular checking'!E33</f>
        <v/>
      </c>
      <c r="F19" s="45" t="str">
        <f>'Irregular checking'!F33</f>
        <v>Enter number of trials.</v>
      </c>
    </row>
  </sheetData>
  <customSheetViews>
    <customSheetView guid="{8164602C-BD38-4F32-85B5-44B0A62E079A}" showRuler="0">
      <selection activeCell="E14" sqref="E14"/>
      <pageMargins left="0.75" right="0.75" top="1" bottom="1" header="0.5" footer="0.5"/>
      <pageSetup orientation="portrait" horizontalDpi="300" verticalDpi="300" r:id="rId1"/>
      <headerFooter alignWithMargins="0"/>
    </customSheetView>
  </customSheetViews>
  <phoneticPr fontId="0" type="noConversion"/>
  <pageMargins left="0.75" right="0.75" top="1" bottom="1" header="0.5" footer="0.5"/>
  <pageSetup orientation="portrait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"/>
  <sheetViews>
    <sheetView workbookViewId="0">
      <selection activeCell="C5" sqref="C5"/>
    </sheetView>
  </sheetViews>
  <sheetFormatPr defaultRowHeight="12.75" x14ac:dyDescent="0.2"/>
  <cols>
    <col min="5" max="5" width="5.140625" customWidth="1"/>
  </cols>
  <sheetData>
    <row r="1" spans="1:7" x14ac:dyDescent="0.2">
      <c r="A1" t="s">
        <v>0</v>
      </c>
      <c r="C1" t="e">
        <f>VLOOKUP('Unknown Liquid'!$B$2,unknowns!$A$1:$O$764,4,FALSE)</f>
        <v>#N/A</v>
      </c>
      <c r="D1" t="e">
        <f>VLOOKUP('Unknown Liquid'!$B$2,unknowns!$A$1:$O$764,3,FALSE)</f>
        <v>#N/A</v>
      </c>
      <c r="F1" t="s">
        <v>62</v>
      </c>
      <c r="G1" t="e">
        <f>VLOOKUP('Unknown Liquid'!$B$2,unknowns!$A$1:$O$764,2,FALSE)</f>
        <v>#N/A</v>
      </c>
    </row>
    <row r="3" spans="1:7" x14ac:dyDescent="0.2">
      <c r="A3" s="6" t="s">
        <v>23</v>
      </c>
    </row>
    <row r="4" spans="1:7" x14ac:dyDescent="0.2">
      <c r="A4" s="6"/>
    </row>
    <row r="5" spans="1:7" x14ac:dyDescent="0.2">
      <c r="A5" s="7" t="s">
        <v>29</v>
      </c>
      <c r="C5" s="3"/>
      <c r="D5" t="e">
        <f>'Cylinder checking'!A7</f>
        <v>#N/A</v>
      </c>
    </row>
    <row r="6" spans="1:7" x14ac:dyDescent="0.2">
      <c r="A6" s="7"/>
    </row>
    <row r="7" spans="1:7" x14ac:dyDescent="0.2">
      <c r="A7" s="6"/>
    </row>
    <row r="8" spans="1:7" x14ac:dyDescent="0.2">
      <c r="A8" s="8"/>
    </row>
    <row r="9" spans="1:7" x14ac:dyDescent="0.2">
      <c r="A9" s="8" t="s">
        <v>24</v>
      </c>
      <c r="D9" s="38"/>
      <c r="E9" s="3" t="s">
        <v>20</v>
      </c>
    </row>
    <row r="10" spans="1:7" x14ac:dyDescent="0.2">
      <c r="A10" s="8"/>
    </row>
    <row r="11" spans="1:7" x14ac:dyDescent="0.2">
      <c r="A11" s="8" t="s">
        <v>25</v>
      </c>
      <c r="D11" s="40"/>
      <c r="E11" s="3" t="s">
        <v>30</v>
      </c>
    </row>
    <row r="12" spans="1:7" x14ac:dyDescent="0.2">
      <c r="A12" s="8" t="s">
        <v>26</v>
      </c>
      <c r="D12" s="40"/>
      <c r="E12" s="3" t="s">
        <v>30</v>
      </c>
    </row>
    <row r="13" spans="1:7" x14ac:dyDescent="0.2">
      <c r="A13" s="8"/>
    </row>
    <row r="14" spans="1:7" x14ac:dyDescent="0.2">
      <c r="A14" s="8" t="s">
        <v>27</v>
      </c>
      <c r="D14" s="40"/>
      <c r="E14" s="3" t="s">
        <v>21</v>
      </c>
      <c r="F14" t="str">
        <f>IF(D14=0,"",IF('Cylinder checking'!D18&lt;'Cylinder checking'!D19,"","X"))</f>
        <v/>
      </c>
    </row>
    <row r="15" spans="1:7" x14ac:dyDescent="0.2">
      <c r="A15" s="8"/>
    </row>
    <row r="16" spans="1:7" x14ac:dyDescent="0.2">
      <c r="A16" s="8"/>
    </row>
    <row r="17" spans="1:6" x14ac:dyDescent="0.2">
      <c r="A17" s="8" t="s">
        <v>28</v>
      </c>
      <c r="D17" s="40"/>
      <c r="E17" s="3" t="s">
        <v>22</v>
      </c>
      <c r="F17" t="str">
        <f>IF(D17=0,"",IF('Cylinder checking'!D25&lt;'Cylinder checking'!D26,"","X"))</f>
        <v/>
      </c>
    </row>
  </sheetData>
  <sheetProtection algorithmName="SHA-512" hashValue="44JxCDin+rAa35WRC0HiKMCEuUlY4ZtPKDbZJE46RKE99eeod+GJ6ywcmzN4LZshEbZKJ7FrJCd5SfxSJwvVEQ==" saltValue="7o4+EVNrTITiS1omqvDcYA==" spinCount="100000" sheet="1" objects="1" scenarios="1"/>
  <customSheetViews>
    <customSheetView guid="{8164602C-BD38-4F32-85B5-44B0A62E079A}" showRuler="0">
      <selection activeCell="D5" sqref="D5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4"/>
  <sheetViews>
    <sheetView topLeftCell="A22" workbookViewId="0">
      <selection activeCell="B45" sqref="B45"/>
    </sheetView>
  </sheetViews>
  <sheetFormatPr defaultRowHeight="12.75" x14ac:dyDescent="0.2"/>
  <cols>
    <col min="1" max="1" width="31" customWidth="1"/>
    <col min="4" max="4" width="5.7109375" customWidth="1"/>
    <col min="5" max="5" width="4.42578125" customWidth="1"/>
    <col min="8" max="8" width="5.140625" customWidth="1"/>
    <col min="9" max="9" width="4.42578125" customWidth="1"/>
  </cols>
  <sheetData>
    <row r="1" spans="1:17" x14ac:dyDescent="0.2">
      <c r="A1" t="s">
        <v>0</v>
      </c>
      <c r="B1" t="e">
        <f>VLOOKUP('Unknown Liquid'!$B$2,unknowns!$A$4:$N$764,4,FALSE)</f>
        <v>#N/A</v>
      </c>
      <c r="C1" t="e">
        <f>VLOOKUP('Unknown Liquid'!$B$2,unknowns!$A$4:$N$764,3,FALSE)</f>
        <v>#N/A</v>
      </c>
      <c r="F1" t="s">
        <v>62</v>
      </c>
      <c r="G1" t="e">
        <f>VLOOKUP('Unknown Liquid'!$B$2,unknowns!$A$4:$N$764,2,FALSE)</f>
        <v>#N/A</v>
      </c>
    </row>
    <row r="3" spans="1:17" x14ac:dyDescent="0.2">
      <c r="A3" s="1" t="s">
        <v>11</v>
      </c>
    </row>
    <row r="4" spans="1:17" x14ac:dyDescent="0.2">
      <c r="A4" s="1"/>
    </row>
    <row r="5" spans="1:17" x14ac:dyDescent="0.2">
      <c r="A5" s="1" t="s">
        <v>85</v>
      </c>
      <c r="B5">
        <f>'Irregular Solid'!B5</f>
        <v>0</v>
      </c>
    </row>
    <row r="6" spans="1:17" x14ac:dyDescent="0.2">
      <c r="C6" t="s">
        <v>9</v>
      </c>
      <c r="G6" t="s">
        <v>10</v>
      </c>
      <c r="K6" t="s">
        <v>86</v>
      </c>
      <c r="O6" t="s">
        <v>87</v>
      </c>
    </row>
    <row r="8" spans="1:17" x14ac:dyDescent="0.2">
      <c r="A8" t="s">
        <v>12</v>
      </c>
      <c r="C8" s="3">
        <f>'Irregular Solid'!C8</f>
        <v>0</v>
      </c>
      <c r="D8" s="9" t="s">
        <v>20</v>
      </c>
      <c r="G8" s="3">
        <f>'Irregular Solid'!G8</f>
        <v>0</v>
      </c>
      <c r="H8" s="9" t="s">
        <v>20</v>
      </c>
      <c r="K8" s="3">
        <f>'Irregular Solid'!K8</f>
        <v>0</v>
      </c>
      <c r="L8" s="9" t="s">
        <v>20</v>
      </c>
      <c r="O8" s="3">
        <f>'Irregular Solid'!O8</f>
        <v>0</v>
      </c>
      <c r="P8" s="9" t="s">
        <v>20</v>
      </c>
    </row>
    <row r="9" spans="1:17" x14ac:dyDescent="0.2">
      <c r="A9" t="s">
        <v>13</v>
      </c>
      <c r="C9" s="3">
        <f>'Irregular Solid'!C9</f>
        <v>0</v>
      </c>
      <c r="D9" s="9" t="s">
        <v>20</v>
      </c>
      <c r="G9" s="3">
        <f>'Irregular Solid'!G9</f>
        <v>0</v>
      </c>
      <c r="H9" s="9" t="s">
        <v>20</v>
      </c>
      <c r="K9" s="3">
        <f>'Irregular Solid'!K9</f>
        <v>0</v>
      </c>
      <c r="L9" s="9" t="s">
        <v>20</v>
      </c>
      <c r="O9" s="3">
        <f>'Irregular Solid'!O9</f>
        <v>0</v>
      </c>
      <c r="P9" s="9" t="s">
        <v>20</v>
      </c>
    </row>
    <row r="10" spans="1:17" x14ac:dyDescent="0.2">
      <c r="A10" t="s">
        <v>14</v>
      </c>
      <c r="C10" s="3">
        <f>'Irregular Solid'!C10</f>
        <v>0</v>
      </c>
      <c r="D10" s="9" t="s">
        <v>20</v>
      </c>
      <c r="E10" t="str">
        <f>IF(C10=0,"",IF(C14&lt;C15,"","X"))</f>
        <v/>
      </c>
      <c r="G10" s="3">
        <f>'Irregular Solid'!G10</f>
        <v>0</v>
      </c>
      <c r="H10" s="9" t="s">
        <v>20</v>
      </c>
      <c r="I10" t="str">
        <f>IF(G10=0,"",IF(G14&lt;G15,"","X"))</f>
        <v/>
      </c>
      <c r="K10" s="3">
        <f>'Irregular Solid'!K10</f>
        <v>0</v>
      </c>
      <c r="L10" s="9" t="s">
        <v>20</v>
      </c>
      <c r="M10" t="str">
        <f>IF(K10=0,"",IF(K14&lt;K15,"","X"))</f>
        <v/>
      </c>
      <c r="O10" s="3">
        <f>'Irregular Solid'!O10</f>
        <v>0</v>
      </c>
      <c r="P10" s="9" t="s">
        <v>20</v>
      </c>
      <c r="Q10" t="str">
        <f>IF(O10=0,"",IF(O14&lt;O15,"","X"))</f>
        <v/>
      </c>
    </row>
    <row r="12" spans="1:17" x14ac:dyDescent="0.2">
      <c r="A12" t="s">
        <v>39</v>
      </c>
      <c r="C12">
        <f>C8-C9</f>
        <v>0</v>
      </c>
      <c r="G12">
        <f>G8-G9</f>
        <v>0</v>
      </c>
      <c r="K12">
        <f>K8-K9</f>
        <v>0</v>
      </c>
      <c r="O12">
        <f>O8-O9</f>
        <v>0</v>
      </c>
    </row>
    <row r="13" spans="1:17" x14ac:dyDescent="0.2">
      <c r="A13" t="s">
        <v>38</v>
      </c>
      <c r="C13">
        <f>ABS(C10-C12)</f>
        <v>0</v>
      </c>
      <c r="G13">
        <f>ABS(G10-G12)</f>
        <v>0</v>
      </c>
      <c r="K13">
        <f>ABS(K10-K12)</f>
        <v>0</v>
      </c>
      <c r="O13">
        <f>ABS(O10-O12)</f>
        <v>0</v>
      </c>
    </row>
    <row r="14" spans="1:17" x14ac:dyDescent="0.2">
      <c r="A14" t="s">
        <v>37</v>
      </c>
      <c r="C14" t="e">
        <f>(C13/C12)*100</f>
        <v>#DIV/0!</v>
      </c>
      <c r="G14" t="e">
        <f>(G13/G12)*100</f>
        <v>#DIV/0!</v>
      </c>
      <c r="K14" t="e">
        <f>(K13/K12)*100</f>
        <v>#DIV/0!</v>
      </c>
      <c r="O14" t="e">
        <f>(O13/O12)*100</f>
        <v>#DIV/0!</v>
      </c>
    </row>
    <row r="15" spans="1:17" x14ac:dyDescent="0.2">
      <c r="A15" t="s">
        <v>43</v>
      </c>
      <c r="C15">
        <v>2</v>
      </c>
      <c r="G15">
        <f>C15</f>
        <v>2</v>
      </c>
      <c r="K15">
        <f>G15</f>
        <v>2</v>
      </c>
      <c r="O15">
        <f>K15</f>
        <v>2</v>
      </c>
    </row>
    <row r="17" spans="1:17" x14ac:dyDescent="0.2">
      <c r="A17" t="s">
        <v>15</v>
      </c>
      <c r="C17" s="3">
        <f>'Irregular Solid'!C12</f>
        <v>0</v>
      </c>
      <c r="D17" s="9" t="s">
        <v>21</v>
      </c>
      <c r="G17" s="3">
        <f>'Irregular Solid'!G12</f>
        <v>0</v>
      </c>
      <c r="H17" s="9" t="s">
        <v>21</v>
      </c>
      <c r="K17" s="3">
        <f>'Irregular Solid'!K12</f>
        <v>0</v>
      </c>
      <c r="L17" s="9" t="s">
        <v>21</v>
      </c>
      <c r="O17" s="3">
        <f>'Irregular Solid'!O12</f>
        <v>0</v>
      </c>
      <c r="P17" s="9" t="s">
        <v>21</v>
      </c>
    </row>
    <row r="18" spans="1:17" x14ac:dyDescent="0.2">
      <c r="A18" t="s">
        <v>16</v>
      </c>
      <c r="C18" s="3">
        <f>'Irregular Solid'!C13</f>
        <v>0</v>
      </c>
      <c r="D18" s="9" t="s">
        <v>21</v>
      </c>
      <c r="G18" s="3">
        <f>'Irregular Solid'!G13</f>
        <v>0</v>
      </c>
      <c r="H18" s="9" t="s">
        <v>21</v>
      </c>
      <c r="K18" s="3">
        <f>'Irregular Solid'!K13</f>
        <v>0</v>
      </c>
      <c r="L18" s="9" t="s">
        <v>21</v>
      </c>
      <c r="O18" s="3">
        <f>'Irregular Solid'!O13</f>
        <v>0</v>
      </c>
      <c r="P18" s="9" t="s">
        <v>21</v>
      </c>
    </row>
    <row r="19" spans="1:17" x14ac:dyDescent="0.2">
      <c r="A19" t="s">
        <v>17</v>
      </c>
      <c r="C19" s="3">
        <f>'Irregular Solid'!C14</f>
        <v>0</v>
      </c>
      <c r="D19" s="9" t="s">
        <v>21</v>
      </c>
      <c r="E19" t="str">
        <f>IF(C19=0,"",IF(C23&lt;C24,"","X"))</f>
        <v/>
      </c>
      <c r="G19" s="3">
        <f>'Irregular Solid'!G14</f>
        <v>0</v>
      </c>
      <c r="H19" s="9" t="s">
        <v>21</v>
      </c>
      <c r="I19" t="str">
        <f>IF(G19=0,"",IF(G23&lt;G24,"","X"))</f>
        <v/>
      </c>
      <c r="K19" s="3">
        <f>'Irregular Solid'!K14</f>
        <v>0</v>
      </c>
      <c r="L19" s="9" t="s">
        <v>21</v>
      </c>
      <c r="M19" t="str">
        <f>IF(K19=0,"",IF(K23&lt;K24,"","X"))</f>
        <v/>
      </c>
      <c r="O19" s="3">
        <f>'Irregular Solid'!O14</f>
        <v>0</v>
      </c>
      <c r="P19" s="9" t="s">
        <v>21</v>
      </c>
      <c r="Q19" t="str">
        <f>IF(O19=0,"",IF(O23&lt;O24,"","X"))</f>
        <v/>
      </c>
    </row>
    <row r="21" spans="1:17" x14ac:dyDescent="0.2">
      <c r="A21" t="s">
        <v>40</v>
      </c>
      <c r="C21">
        <f>C17-C18</f>
        <v>0</v>
      </c>
      <c r="G21">
        <f>G17-G18</f>
        <v>0</v>
      </c>
      <c r="K21">
        <f>K17-K18</f>
        <v>0</v>
      </c>
      <c r="O21">
        <f>O17-O18</f>
        <v>0</v>
      </c>
    </row>
    <row r="22" spans="1:17" x14ac:dyDescent="0.2">
      <c r="A22" t="s">
        <v>38</v>
      </c>
      <c r="C22">
        <f>ABS(C19-C21)</f>
        <v>0</v>
      </c>
      <c r="G22">
        <f>ABS(G19-G21)</f>
        <v>0</v>
      </c>
      <c r="K22">
        <f>ABS(K19-K21)</f>
        <v>0</v>
      </c>
      <c r="O22">
        <f>ABS(O19-O21)</f>
        <v>0</v>
      </c>
    </row>
    <row r="23" spans="1:17" x14ac:dyDescent="0.2">
      <c r="A23" t="s">
        <v>37</v>
      </c>
      <c r="C23" t="e">
        <f>(C22/C21)*100</f>
        <v>#DIV/0!</v>
      </c>
      <c r="G23" t="e">
        <f>(G22/G21)*100</f>
        <v>#DIV/0!</v>
      </c>
      <c r="K23" t="e">
        <f>(K22/K21)*100</f>
        <v>#DIV/0!</v>
      </c>
      <c r="O23" t="e">
        <f>(O22/O21)*100</f>
        <v>#DIV/0!</v>
      </c>
    </row>
    <row r="24" spans="1:17" x14ac:dyDescent="0.2">
      <c r="A24" t="s">
        <v>43</v>
      </c>
      <c r="C24">
        <v>2</v>
      </c>
      <c r="G24">
        <f>C24</f>
        <v>2</v>
      </c>
      <c r="K24">
        <f>G24</f>
        <v>2</v>
      </c>
      <c r="O24">
        <f>K24</f>
        <v>2</v>
      </c>
    </row>
    <row r="26" spans="1:17" x14ac:dyDescent="0.2">
      <c r="A26" s="5" t="s">
        <v>18</v>
      </c>
      <c r="C26" s="3">
        <f>'Irregular Solid'!C16</f>
        <v>0</v>
      </c>
      <c r="D26" s="9" t="s">
        <v>22</v>
      </c>
      <c r="E26" t="str">
        <f>IF(C26=0,"",IF(C30&lt;C31,"","X"))</f>
        <v/>
      </c>
      <c r="G26" s="3">
        <f>'Irregular Solid'!G16</f>
        <v>0</v>
      </c>
      <c r="H26" s="9" t="s">
        <v>22</v>
      </c>
      <c r="I26" t="str">
        <f>IF(G26=0,"",IF(G30&lt;G31,"","X"))</f>
        <v/>
      </c>
      <c r="K26" s="3">
        <f>'Irregular Solid'!K16</f>
        <v>0</v>
      </c>
      <c r="L26" s="9" t="s">
        <v>22</v>
      </c>
      <c r="M26" t="str">
        <f>IF(K26=0,"",IF(K30&lt;K31,"","X"))</f>
        <v/>
      </c>
      <c r="O26" s="3">
        <f>'Irregular Solid'!O16</f>
        <v>0</v>
      </c>
      <c r="P26" s="9" t="s">
        <v>22</v>
      </c>
      <c r="Q26" t="str">
        <f>IF(O26=0,"",IF(O30&lt;O31,"","X"))</f>
        <v/>
      </c>
    </row>
    <row r="27" spans="1:17" x14ac:dyDescent="0.2">
      <c r="A27" s="5"/>
    </row>
    <row r="28" spans="1:17" x14ac:dyDescent="0.2">
      <c r="A28" t="s">
        <v>45</v>
      </c>
      <c r="C28" t="e">
        <f>C12/C21</f>
        <v>#DIV/0!</v>
      </c>
      <c r="G28" t="e">
        <f>G12/G21</f>
        <v>#DIV/0!</v>
      </c>
      <c r="K28" t="e">
        <f>K12/K21</f>
        <v>#DIV/0!</v>
      </c>
      <c r="O28" t="e">
        <f>O12/O21</f>
        <v>#DIV/0!</v>
      </c>
    </row>
    <row r="29" spans="1:17" x14ac:dyDescent="0.2">
      <c r="A29" t="s">
        <v>38</v>
      </c>
      <c r="C29" t="e">
        <f>ABS(C26-C28)</f>
        <v>#DIV/0!</v>
      </c>
      <c r="G29" t="e">
        <f>ABS(G26-G28)</f>
        <v>#DIV/0!</v>
      </c>
      <c r="K29" t="e">
        <f>ABS(K26-K28)</f>
        <v>#DIV/0!</v>
      </c>
      <c r="O29" t="e">
        <f>ABS(O26-O28)</f>
        <v>#DIV/0!</v>
      </c>
    </row>
    <row r="30" spans="1:17" x14ac:dyDescent="0.2">
      <c r="A30" t="s">
        <v>37</v>
      </c>
      <c r="C30" t="e">
        <f>(C29/C28)*100</f>
        <v>#DIV/0!</v>
      </c>
      <c r="G30" t="e">
        <f>(G29/G28)*100</f>
        <v>#DIV/0!</v>
      </c>
      <c r="K30" t="e">
        <f>(K29/K28)*100</f>
        <v>#DIV/0!</v>
      </c>
      <c r="O30" t="e">
        <f>(O29/O28)*100</f>
        <v>#DIV/0!</v>
      </c>
    </row>
    <row r="31" spans="1:17" x14ac:dyDescent="0.2">
      <c r="A31" t="s">
        <v>43</v>
      </c>
      <c r="C31">
        <v>2</v>
      </c>
      <c r="G31">
        <v>2</v>
      </c>
      <c r="K31">
        <v>2</v>
      </c>
      <c r="O31">
        <v>2</v>
      </c>
    </row>
    <row r="32" spans="1:17" x14ac:dyDescent="0.2">
      <c r="A32" s="5"/>
    </row>
    <row r="33" spans="1:6" x14ac:dyDescent="0.2">
      <c r="A33" t="s">
        <v>19</v>
      </c>
      <c r="C33" s="3">
        <f>'Irregular Solid'!C19</f>
        <v>0</v>
      </c>
      <c r="D33" s="9" t="s">
        <v>22</v>
      </c>
      <c r="E33" t="str">
        <f>IF(C33=0,"",IF(C37&lt;C38,"","X"))</f>
        <v/>
      </c>
      <c r="F33" t="str">
        <f>IF(B5=0,"Enter number of trials.", IF(B5&lt;3,"Do more trials.",""))</f>
        <v>Enter number of trials.</v>
      </c>
    </row>
    <row r="35" spans="1:6" x14ac:dyDescent="0.2">
      <c r="A35" t="s">
        <v>42</v>
      </c>
      <c r="C35" t="str">
        <f>IF( B5=0,"Enter number of trials", IF(B5&lt;3,"Do more trials.",IF(B5=3,(C28+G28+K28)/3,IF(B5=4,(C28+G28+K28+O28)/4,"Check number of trials"))))</f>
        <v>Enter number of trials</v>
      </c>
    </row>
    <row r="36" spans="1:6" x14ac:dyDescent="0.2">
      <c r="A36" t="s">
        <v>38</v>
      </c>
      <c r="C36" t="e">
        <f>ABS(C33-C35)</f>
        <v>#VALUE!</v>
      </c>
    </row>
    <row r="37" spans="1:6" x14ac:dyDescent="0.2">
      <c r="A37" t="s">
        <v>37</v>
      </c>
      <c r="C37" t="e">
        <f>(C36/C35)*100</f>
        <v>#VALUE!</v>
      </c>
    </row>
    <row r="38" spans="1:6" x14ac:dyDescent="0.2">
      <c r="A38" t="s">
        <v>43</v>
      </c>
      <c r="C38">
        <v>2</v>
      </c>
    </row>
    <row r="41" spans="1:6" x14ac:dyDescent="0.2">
      <c r="A41" t="s">
        <v>56</v>
      </c>
      <c r="C41" t="e">
        <f>VLOOKUP('Unknown Liquid'!$B$2,unknowns!$A$2:$O$764,9,FALSE)</f>
        <v>#N/A</v>
      </c>
      <c r="D41" t="s">
        <v>22</v>
      </c>
    </row>
    <row r="42" spans="1:6" x14ac:dyDescent="0.2">
      <c r="A42" t="s">
        <v>57</v>
      </c>
      <c r="C42" t="e">
        <f>(ABS(C35-C41))*100/C41</f>
        <v>#VALUE!</v>
      </c>
    </row>
    <row r="45" spans="1:6" ht="15" x14ac:dyDescent="0.2">
      <c r="A45" s="1" t="s">
        <v>58</v>
      </c>
      <c r="B45" s="11" t="e">
        <f>C49</f>
        <v>#VALUE!</v>
      </c>
      <c r="C45" s="12" t="s">
        <v>89</v>
      </c>
    </row>
    <row r="46" spans="1:6" ht="15" x14ac:dyDescent="0.2">
      <c r="A46" s="1"/>
      <c r="C46" s="13"/>
    </row>
    <row r="47" spans="1:6" ht="15" x14ac:dyDescent="0.2">
      <c r="A47" s="1" t="s">
        <v>59</v>
      </c>
      <c r="C47" s="13" t="s">
        <v>59</v>
      </c>
    </row>
    <row r="48" spans="1:6" ht="15" x14ac:dyDescent="0.2">
      <c r="A48" s="1" t="s">
        <v>61</v>
      </c>
      <c r="B48" s="5" t="s">
        <v>60</v>
      </c>
      <c r="C48" s="13" t="s">
        <v>59</v>
      </c>
    </row>
    <row r="49" spans="1:3" ht="15.75" x14ac:dyDescent="0.25">
      <c r="A49" s="14">
        <v>1</v>
      </c>
      <c r="B49" s="14">
        <v>10</v>
      </c>
      <c r="C49" s="14" t="e">
        <f>IF($C$42&lt;=A49,B49,C50)</f>
        <v>#VALUE!</v>
      </c>
    </row>
    <row r="50" spans="1:3" ht="15.75" x14ac:dyDescent="0.25">
      <c r="A50" s="14">
        <v>2</v>
      </c>
      <c r="B50" s="14">
        <v>9</v>
      </c>
      <c r="C50" s="14" t="e">
        <f>IF($C$42&lt;=A50,B50,C51)</f>
        <v>#VALUE!</v>
      </c>
    </row>
    <row r="51" spans="1:3" ht="15.75" x14ac:dyDescent="0.25">
      <c r="A51" s="14">
        <v>3</v>
      </c>
      <c r="B51" s="14">
        <v>8</v>
      </c>
      <c r="C51" s="14" t="e">
        <f>IF($C$42&lt;=A51,B51,C52)</f>
        <v>#VALUE!</v>
      </c>
    </row>
    <row r="52" spans="1:3" ht="15.75" x14ac:dyDescent="0.25">
      <c r="A52" s="14">
        <v>10</v>
      </c>
      <c r="B52" s="14">
        <v>6</v>
      </c>
      <c r="C52" s="14" t="e">
        <f>IF($C$42&lt;=A52,B52,C53)</f>
        <v>#VALUE!</v>
      </c>
    </row>
    <row r="53" spans="1:3" ht="15.75" x14ac:dyDescent="0.25">
      <c r="A53" s="14">
        <v>20</v>
      </c>
      <c r="B53" s="14">
        <v>5</v>
      </c>
      <c r="C53" s="14" t="e">
        <f>IF($C$42&lt;=A53,B53,C54)</f>
        <v>#VALUE!</v>
      </c>
    </row>
    <row r="54" spans="1:3" ht="15.75" x14ac:dyDescent="0.25">
      <c r="A54" s="14">
        <v>100</v>
      </c>
      <c r="B54" s="14">
        <v>3</v>
      </c>
      <c r="C54" s="14" t="e">
        <f>IF($C$37&lt;=A54,B54,C55)</f>
        <v>#VALUE!</v>
      </c>
    </row>
  </sheetData>
  <customSheetViews>
    <customSheetView guid="{8164602C-BD38-4F32-85B5-44B0A62E079A}" state="hidden" showRuler="0" topLeftCell="A20">
      <selection activeCell="C40" sqref="C40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"/>
  <sheetViews>
    <sheetView workbookViewId="0">
      <selection activeCell="B2" sqref="B2"/>
    </sheetView>
  </sheetViews>
  <sheetFormatPr defaultRowHeight="12.75" x14ac:dyDescent="0.2"/>
  <cols>
    <col min="1" max="1" width="19.42578125" customWidth="1"/>
  </cols>
  <sheetData>
    <row r="1" spans="1:6" x14ac:dyDescent="0.2">
      <c r="A1" t="s">
        <v>35</v>
      </c>
      <c r="B1" t="e">
        <f>VLOOKUP('Unknown Liquid'!$B$2,unknowns!$A$1:$O$764,3,FALSE)</f>
        <v>#N/A</v>
      </c>
      <c r="C1" t="e">
        <f>VLOOKUP('Unknown Liquid'!$B$2,unknowns!$A$1:$O$764,4,FALSE)</f>
        <v>#N/A</v>
      </c>
      <c r="E1" t="s">
        <v>62</v>
      </c>
      <c r="F1" t="e">
        <f>VLOOKUP('Unknown Liquid'!$B$2,unknowns!$A$1:$O$764,2,FALSE)</f>
        <v>#N/A</v>
      </c>
    </row>
    <row r="3" spans="1:6" x14ac:dyDescent="0.2">
      <c r="A3" t="s">
        <v>6</v>
      </c>
      <c r="C3" s="41" t="str">
        <f>IF('Unknown Liquid'!$C$19=0,"",IF('Liquid checking'!$C$32&gt;'Liquid checking'!C30,"",'Liquid checking'!C30))</f>
        <v/>
      </c>
      <c r="D3" s="8" t="s">
        <v>22</v>
      </c>
    </row>
    <row r="4" spans="1:6" x14ac:dyDescent="0.2">
      <c r="A4" t="s">
        <v>32</v>
      </c>
      <c r="C4" t="str">
        <f>IF('Unknown Liquid'!$C$19=0,"",IF('Liquid checking'!$C$32&gt;'Liquid checking'!C30,"",'Liquid checking'!B40))</f>
        <v/>
      </c>
      <c r="D4" s="8" t="s">
        <v>89</v>
      </c>
    </row>
    <row r="5" spans="1:6" x14ac:dyDescent="0.2">
      <c r="D5" s="8"/>
    </row>
    <row r="6" spans="1:6" x14ac:dyDescent="0.2">
      <c r="A6" s="5" t="s">
        <v>31</v>
      </c>
      <c r="C6" s="41" t="str">
        <f>IF('Irregular Solid'!$C$19=0,"",IF('Irregular checking'!$C$37&gt;'Irregular checking'!$C$38,"",'Irregular checking'!C35))</f>
        <v/>
      </c>
      <c r="D6" s="8" t="s">
        <v>22</v>
      </c>
    </row>
    <row r="7" spans="1:6" x14ac:dyDescent="0.2">
      <c r="A7" t="s">
        <v>32</v>
      </c>
      <c r="C7" t="str">
        <f>IF('Irregular Solid'!$C$19=0,"",IF('Irregular checking'!$C$37&gt;'Irregular checking'!$C$38,"",'Irregular checking'!B45))</f>
        <v/>
      </c>
      <c r="D7" s="8" t="s">
        <v>89</v>
      </c>
    </row>
    <row r="8" spans="1:6" x14ac:dyDescent="0.2">
      <c r="D8" s="8"/>
    </row>
    <row r="9" spans="1:6" x14ac:dyDescent="0.2">
      <c r="C9" s="41"/>
      <c r="D9" s="8"/>
    </row>
    <row r="10" spans="1:6" x14ac:dyDescent="0.2">
      <c r="D10" s="8"/>
    </row>
    <row r="11" spans="1:6" x14ac:dyDescent="0.2">
      <c r="D11" s="8"/>
    </row>
    <row r="12" spans="1:6" x14ac:dyDescent="0.2">
      <c r="D12" s="8"/>
    </row>
    <row r="13" spans="1:6" x14ac:dyDescent="0.2">
      <c r="A13" t="s">
        <v>33</v>
      </c>
      <c r="C13" t="e">
        <f>C4+C7</f>
        <v>#VALUE!</v>
      </c>
      <c r="D13" s="8" t="s">
        <v>88</v>
      </c>
    </row>
    <row r="19" spans="1:3" hidden="1" x14ac:dyDescent="0.2">
      <c r="A19" t="s">
        <v>63</v>
      </c>
      <c r="C19" t="e">
        <f>VLOOKUP('Unknown Liquid'!$B$2,unknowns!$A$4:$N$162,17,FALSE)</f>
        <v>#N/A</v>
      </c>
    </row>
  </sheetData>
  <customSheetViews>
    <customSheetView guid="{8164602C-BD38-4F32-85B5-44B0A62E079A}" hiddenRows="1" showRuler="0">
      <selection activeCell="F10" sqref="F10"/>
      <pageMargins left="0.75" right="0.75" top="1" bottom="1" header="0.5" footer="0.5"/>
      <pageSetup orientation="portrait" horizontalDpi="4294967292" verticalDpi="300" r:id="rId1"/>
      <headerFooter alignWithMargins="0"/>
    </customSheetView>
  </customSheetViews>
  <phoneticPr fontId="0" type="noConversion"/>
  <pageMargins left="0.75" right="0.75" top="1" bottom="1" header="0.5" footer="0.5"/>
  <pageSetup orientation="portrait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3"/>
  <sheetViews>
    <sheetView workbookViewId="0">
      <selection activeCell="C7" sqref="C7"/>
    </sheetView>
  </sheetViews>
  <sheetFormatPr defaultRowHeight="12.75" x14ac:dyDescent="0.2"/>
  <cols>
    <col min="1" max="1" width="16" customWidth="1"/>
    <col min="5" max="5" width="3.85546875" customWidth="1"/>
    <col min="6" max="6" width="4.5703125" customWidth="1"/>
  </cols>
  <sheetData>
    <row r="1" spans="1:8" x14ac:dyDescent="0.2">
      <c r="A1" t="s">
        <v>0</v>
      </c>
      <c r="B1" t="e">
        <f>VLOOKUP('Unknown Liquid'!$B$2,unknowns!$A$4:$O$764,5,FALSE)</f>
        <v>#N/A</v>
      </c>
      <c r="C1" t="e">
        <f>VLOOKUP('Unknown Liquid'!$B$2,unknowns!$A$4:$O$764,4,FALSE)</f>
        <v>#N/A</v>
      </c>
      <c r="G1" t="s">
        <v>62</v>
      </c>
      <c r="H1" t="e">
        <f>VLOOKUP('Unknown Liquid'!$B$2,unknowns!$A$4:$O$764,3,FALSE)</f>
        <v>#N/A</v>
      </c>
    </row>
    <row r="3" spans="1:8" x14ac:dyDescent="0.2">
      <c r="A3" s="6" t="s">
        <v>23</v>
      </c>
    </row>
    <row r="4" spans="1:8" x14ac:dyDescent="0.2">
      <c r="A4" s="6"/>
    </row>
    <row r="5" spans="1:8" x14ac:dyDescent="0.2">
      <c r="A5" s="7" t="s">
        <v>29</v>
      </c>
      <c r="C5" s="3"/>
    </row>
    <row r="6" spans="1:8" x14ac:dyDescent="0.2">
      <c r="A6" s="7" t="s">
        <v>46</v>
      </c>
      <c r="C6" t="e">
        <f>VLOOKUP('Unknown Liquid'!$B$2,unknowns!$A$4:$O$764,11,FALSE)</f>
        <v>#N/A</v>
      </c>
    </row>
    <row r="7" spans="1:8" x14ac:dyDescent="0.2">
      <c r="A7" s="10" t="e">
        <f>IF(C5=C6,"",IF(C5=0,"","check cylinder # with instructor"))</f>
        <v>#N/A</v>
      </c>
    </row>
    <row r="8" spans="1:8" x14ac:dyDescent="0.2">
      <c r="A8" s="8"/>
    </row>
    <row r="9" spans="1:8" x14ac:dyDescent="0.2">
      <c r="A9" s="8" t="s">
        <v>24</v>
      </c>
      <c r="D9" s="3">
        <f>Cylinder!D9</f>
        <v>0</v>
      </c>
      <c r="E9" s="3" t="s">
        <v>20</v>
      </c>
    </row>
    <row r="10" spans="1:8" x14ac:dyDescent="0.2">
      <c r="A10" s="8"/>
    </row>
    <row r="11" spans="1:8" x14ac:dyDescent="0.2">
      <c r="A11" s="8" t="s">
        <v>25</v>
      </c>
      <c r="D11" s="3">
        <f>Cylinder!D11</f>
        <v>0</v>
      </c>
      <c r="E11" s="3" t="s">
        <v>30</v>
      </c>
    </row>
    <row r="12" spans="1:8" x14ac:dyDescent="0.2">
      <c r="A12" s="8" t="s">
        <v>26</v>
      </c>
      <c r="D12" s="3">
        <f>Cylinder!D12</f>
        <v>0</v>
      </c>
      <c r="E12" s="3" t="s">
        <v>30</v>
      </c>
    </row>
    <row r="13" spans="1:8" x14ac:dyDescent="0.2">
      <c r="A13" s="8"/>
    </row>
    <row r="14" spans="1:8" x14ac:dyDescent="0.2">
      <c r="A14" s="8" t="s">
        <v>27</v>
      </c>
      <c r="D14" s="3">
        <f>Cylinder!D14</f>
        <v>0</v>
      </c>
      <c r="E14" s="3" t="s">
        <v>21</v>
      </c>
      <c r="F14" t="str">
        <f>IF(D14=0,"",IF(D18&lt;D19,"","X"))</f>
        <v/>
      </c>
    </row>
    <row r="15" spans="1:8" x14ac:dyDescent="0.2">
      <c r="A15" s="8"/>
    </row>
    <row r="16" spans="1:8" x14ac:dyDescent="0.2">
      <c r="A16" s="8" t="s">
        <v>44</v>
      </c>
      <c r="D16">
        <f>D12*D12*D11*3.14159/4</f>
        <v>0</v>
      </c>
    </row>
    <row r="17" spans="1:6" x14ac:dyDescent="0.2">
      <c r="A17" t="s">
        <v>38</v>
      </c>
      <c r="D17">
        <f>ABS(D14-D16)</f>
        <v>0</v>
      </c>
    </row>
    <row r="18" spans="1:6" x14ac:dyDescent="0.2">
      <c r="A18" t="s">
        <v>37</v>
      </c>
      <c r="D18" t="e">
        <f>(D17/D16)*100</f>
        <v>#DIV/0!</v>
      </c>
    </row>
    <row r="19" spans="1:6" x14ac:dyDescent="0.2">
      <c r="A19" t="s">
        <v>43</v>
      </c>
      <c r="D19">
        <v>2</v>
      </c>
    </row>
    <row r="20" spans="1:6" x14ac:dyDescent="0.2">
      <c r="A20" s="8"/>
    </row>
    <row r="21" spans="1:6" x14ac:dyDescent="0.2">
      <c r="A21" s="8" t="s">
        <v>28</v>
      </c>
      <c r="D21" s="3">
        <f>Cylinder!D17</f>
        <v>0</v>
      </c>
      <c r="E21" s="3" t="s">
        <v>22</v>
      </c>
      <c r="F21" t="str">
        <f>IF(D21=0,"",IF(D25&lt;D26,"","X"))</f>
        <v/>
      </c>
    </row>
    <row r="23" spans="1:6" x14ac:dyDescent="0.2">
      <c r="A23" t="s">
        <v>45</v>
      </c>
      <c r="D23" t="e">
        <f>D9/D16</f>
        <v>#DIV/0!</v>
      </c>
    </row>
    <row r="24" spans="1:6" x14ac:dyDescent="0.2">
      <c r="A24" t="s">
        <v>38</v>
      </c>
      <c r="D24" t="e">
        <f>ABS(D21-D23)</f>
        <v>#DIV/0!</v>
      </c>
    </row>
    <row r="25" spans="1:6" x14ac:dyDescent="0.2">
      <c r="A25" t="s">
        <v>37</v>
      </c>
      <c r="D25" t="e">
        <f>(D24/D23)*100</f>
        <v>#DIV/0!</v>
      </c>
    </row>
    <row r="26" spans="1:6" x14ac:dyDescent="0.2">
      <c r="A26" t="s">
        <v>43</v>
      </c>
      <c r="D26">
        <v>2</v>
      </c>
    </row>
    <row r="30" spans="1:6" x14ac:dyDescent="0.2">
      <c r="A30" t="s">
        <v>56</v>
      </c>
      <c r="D30" t="e">
        <f>VLOOKUP('Unknown Liquid'!$B$2,unknowns!$A$2:$O$349,15,FALSE)</f>
        <v>#N/A</v>
      </c>
      <c r="E30" t="s">
        <v>22</v>
      </c>
    </row>
    <row r="31" spans="1:6" x14ac:dyDescent="0.2">
      <c r="A31" t="s">
        <v>57</v>
      </c>
      <c r="D31" t="e">
        <f>(ABS(D23-D30))*100/D30</f>
        <v>#DIV/0!</v>
      </c>
    </row>
    <row r="34" spans="1:4" ht="15" x14ac:dyDescent="0.2">
      <c r="A34" s="1" t="s">
        <v>58</v>
      </c>
      <c r="C34" s="11" t="e">
        <f>D38</f>
        <v>#DIV/0!</v>
      </c>
      <c r="D34" s="12" t="s">
        <v>34</v>
      </c>
    </row>
    <row r="35" spans="1:4" ht="15" x14ac:dyDescent="0.2">
      <c r="A35" s="1"/>
      <c r="C35" s="13"/>
    </row>
    <row r="36" spans="1:4" ht="15" x14ac:dyDescent="0.2">
      <c r="A36" s="1" t="s">
        <v>59</v>
      </c>
      <c r="C36" s="13" t="s">
        <v>59</v>
      </c>
    </row>
    <row r="37" spans="1:4" ht="15" x14ac:dyDescent="0.2">
      <c r="B37" s="1" t="s">
        <v>61</v>
      </c>
      <c r="C37" s="5" t="s">
        <v>60</v>
      </c>
      <c r="D37" s="13" t="s">
        <v>59</v>
      </c>
    </row>
    <row r="38" spans="1:4" ht="15.75" x14ac:dyDescent="0.25">
      <c r="B38" s="14">
        <v>1</v>
      </c>
      <c r="C38" s="14">
        <v>5</v>
      </c>
      <c r="D38" s="14" t="e">
        <f>IF(D31&lt;=B38,C38,D39)</f>
        <v>#DIV/0!</v>
      </c>
    </row>
    <row r="39" spans="1:4" ht="15.75" x14ac:dyDescent="0.25">
      <c r="B39" s="14">
        <v>3</v>
      </c>
      <c r="C39" s="14">
        <v>4</v>
      </c>
      <c r="D39" s="14" t="e">
        <f>IF($D$31&lt;=B39,C39,D40)</f>
        <v>#DIV/0!</v>
      </c>
    </row>
    <row r="40" spans="1:4" ht="15.75" x14ac:dyDescent="0.25">
      <c r="B40" s="14">
        <v>6</v>
      </c>
      <c r="C40" s="14">
        <v>3</v>
      </c>
      <c r="D40" s="14" t="e">
        <f>IF($D$31&lt;=B40,C40,D41)</f>
        <v>#DIV/0!</v>
      </c>
    </row>
    <row r="41" spans="1:4" ht="15.75" x14ac:dyDescent="0.25">
      <c r="B41" s="14">
        <v>15</v>
      </c>
      <c r="C41" s="14">
        <v>2</v>
      </c>
      <c r="D41" s="14" t="e">
        <f>IF($D$31&lt;=B41,C41,D42)</f>
        <v>#DIV/0!</v>
      </c>
    </row>
    <row r="42" spans="1:4" ht="15.75" x14ac:dyDescent="0.25">
      <c r="B42" s="14">
        <v>100</v>
      </c>
      <c r="C42" s="14">
        <v>2</v>
      </c>
      <c r="D42" s="14" t="e">
        <f>IF($D$31&lt;=B42,C42,D43)</f>
        <v>#DIV/0!</v>
      </c>
    </row>
    <row r="43" spans="1:4" ht="15.75" x14ac:dyDescent="0.25">
      <c r="B43" s="14">
        <v>100</v>
      </c>
      <c r="C43" s="14">
        <v>2</v>
      </c>
      <c r="D43" s="14" t="e">
        <f>IF($D$31&lt;=B43,C43,D44)</f>
        <v>#DIV/0!</v>
      </c>
    </row>
  </sheetData>
  <customSheetViews>
    <customSheetView guid="{8164602C-BD38-4F32-85B5-44B0A62E079A}" state="hidden" showRuler="0" topLeftCell="A13">
      <selection activeCell="G18" sqref="G18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D661"/>
  <sheetViews>
    <sheetView topLeftCell="A151" zoomScale="80" zoomScaleNormal="80" zoomScaleSheetLayoutView="55" workbookViewId="0">
      <selection activeCell="A170" sqref="A170"/>
    </sheetView>
  </sheetViews>
  <sheetFormatPr defaultRowHeight="24.95" customHeight="1" x14ac:dyDescent="0.45"/>
  <cols>
    <col min="1" max="1" width="27.7109375" style="27" customWidth="1"/>
    <col min="2" max="2" width="25.85546875" style="18" customWidth="1"/>
    <col min="3" max="3" width="16" style="20" customWidth="1"/>
    <col min="4" max="4" width="22.42578125" style="20" customWidth="1"/>
    <col min="5" max="5" width="8.5703125" style="18" customWidth="1"/>
    <col min="6" max="6" width="11.42578125" style="19" customWidth="1"/>
    <col min="7" max="7" width="8" style="18" customWidth="1"/>
    <col min="8" max="8" width="11.5703125" style="20" customWidth="1"/>
    <col min="9" max="9" width="11.7109375" style="18" customWidth="1"/>
    <col min="10" max="10" width="10.28515625" style="18" hidden="1" customWidth="1"/>
    <col min="11" max="11" width="11.85546875" style="24" hidden="1" customWidth="1"/>
    <col min="12" max="12" width="10.140625" style="28" hidden="1" customWidth="1"/>
    <col min="13" max="13" width="9.5703125" style="28" hidden="1" customWidth="1"/>
    <col min="14" max="14" width="12.7109375" style="29" hidden="1" customWidth="1"/>
    <col min="15" max="15" width="11.42578125" style="26" hidden="1" customWidth="1"/>
    <col min="16" max="56" width="9.140625" style="23"/>
    <col min="57" max="16384" width="9.140625" style="24"/>
  </cols>
  <sheetData>
    <row r="1" spans="1:56" s="16" customFormat="1" ht="58.5" customHeight="1" x14ac:dyDescent="0.4">
      <c r="A1" s="55" t="s">
        <v>79</v>
      </c>
      <c r="B1" s="56" t="s">
        <v>47</v>
      </c>
      <c r="C1" s="57" t="s">
        <v>76</v>
      </c>
      <c r="D1" s="57" t="s">
        <v>77</v>
      </c>
      <c r="E1" s="56" t="s">
        <v>64</v>
      </c>
      <c r="F1" s="58" t="s">
        <v>65</v>
      </c>
      <c r="G1" s="56" t="s">
        <v>66</v>
      </c>
      <c r="H1" s="59" t="s">
        <v>67</v>
      </c>
      <c r="I1" s="56" t="s">
        <v>68</v>
      </c>
      <c r="J1" s="36" t="s">
        <v>48</v>
      </c>
      <c r="K1" s="36" t="s">
        <v>54</v>
      </c>
      <c r="L1" s="37" t="s">
        <v>55</v>
      </c>
      <c r="M1" s="37" t="s">
        <v>71</v>
      </c>
      <c r="N1" s="37" t="s">
        <v>70</v>
      </c>
      <c r="O1" s="37" t="s">
        <v>69</v>
      </c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</row>
    <row r="2" spans="1:56" s="22" customFormat="1" ht="24.95" customHeight="1" x14ac:dyDescent="0.4">
      <c r="A2" s="43" t="s">
        <v>93</v>
      </c>
      <c r="B2" s="44" t="s">
        <v>94</v>
      </c>
      <c r="C2" s="43" t="s">
        <v>95</v>
      </c>
      <c r="D2" s="43" t="s">
        <v>96</v>
      </c>
      <c r="E2" s="60">
        <v>1</v>
      </c>
      <c r="F2" s="61">
        <v>1.0509999999999999</v>
      </c>
      <c r="G2" s="60">
        <v>1</v>
      </c>
      <c r="H2" s="62" t="s">
        <v>49</v>
      </c>
      <c r="I2" s="60">
        <v>2.83</v>
      </c>
      <c r="J2" s="30">
        <v>101</v>
      </c>
      <c r="K2" s="33">
        <v>90.95</v>
      </c>
      <c r="L2" s="34">
        <v>5.68</v>
      </c>
      <c r="M2" s="34">
        <v>1.6</v>
      </c>
      <c r="N2" s="34">
        <f>3.14*M2*M2*L2/4</f>
        <v>11.414528000000001</v>
      </c>
      <c r="O2" s="34">
        <f>K2/N2</f>
        <v>7.9679159751502642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</row>
    <row r="3" spans="1:56" s="22" customFormat="1" ht="24.95" customHeight="1" x14ac:dyDescent="0.4">
      <c r="A3" s="43" t="s">
        <v>97</v>
      </c>
      <c r="B3" s="44" t="s">
        <v>94</v>
      </c>
      <c r="C3" s="43" t="s">
        <v>98</v>
      </c>
      <c r="D3" s="43" t="s">
        <v>99</v>
      </c>
      <c r="E3" s="60">
        <v>2</v>
      </c>
      <c r="F3" s="61">
        <v>1.0620000000000001</v>
      </c>
      <c r="G3" s="60">
        <v>2</v>
      </c>
      <c r="H3" s="62" t="s">
        <v>50</v>
      </c>
      <c r="I3" s="60">
        <v>8.9019999999999992</v>
      </c>
      <c r="J3" s="35">
        <v>102</v>
      </c>
      <c r="K3" s="33">
        <v>128.58500000000001</v>
      </c>
      <c r="L3" s="34">
        <v>5.32</v>
      </c>
      <c r="M3" s="34">
        <v>1.93</v>
      </c>
      <c r="N3" s="34">
        <f t="shared" ref="N3:N31" si="0">3.14*M3*M3*L3/4</f>
        <v>15.55592738</v>
      </c>
      <c r="O3" s="34">
        <f t="shared" ref="O3:O31" si="1">K3/N3</f>
        <v>8.2659809896849747</v>
      </c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</row>
    <row r="4" spans="1:56" ht="24.95" customHeight="1" x14ac:dyDescent="0.45">
      <c r="A4" s="43" t="s">
        <v>100</v>
      </c>
      <c r="B4" s="44" t="s">
        <v>94</v>
      </c>
      <c r="C4" s="43" t="s">
        <v>101</v>
      </c>
      <c r="D4" s="43" t="s">
        <v>102</v>
      </c>
      <c r="E4" s="60">
        <v>3</v>
      </c>
      <c r="F4" s="61">
        <v>1.095</v>
      </c>
      <c r="G4" s="60">
        <v>3</v>
      </c>
      <c r="H4" s="62" t="s">
        <v>51</v>
      </c>
      <c r="I4" s="60">
        <v>2.7</v>
      </c>
      <c r="J4" s="30">
        <v>103</v>
      </c>
      <c r="K4" s="33">
        <v>101.312</v>
      </c>
      <c r="L4" s="34">
        <v>6.69</v>
      </c>
      <c r="M4" s="34">
        <v>1.6</v>
      </c>
      <c r="N4" s="34">
        <f t="shared" si="0"/>
        <v>13.444224000000002</v>
      </c>
      <c r="O4" s="34">
        <f t="shared" si="1"/>
        <v>7.5357268667942447</v>
      </c>
    </row>
    <row r="5" spans="1:56" ht="24.95" customHeight="1" x14ac:dyDescent="0.45">
      <c r="A5" s="43" t="s">
        <v>103</v>
      </c>
      <c r="B5" s="44" t="s">
        <v>94</v>
      </c>
      <c r="C5" s="43" t="s">
        <v>104</v>
      </c>
      <c r="D5" s="43" t="s">
        <v>105</v>
      </c>
      <c r="E5" s="60">
        <v>1</v>
      </c>
      <c r="F5" s="61">
        <v>1.0509999999999999</v>
      </c>
      <c r="G5" s="60">
        <v>4</v>
      </c>
      <c r="H5" s="62" t="s">
        <v>52</v>
      </c>
      <c r="I5" s="60">
        <v>11.35</v>
      </c>
      <c r="J5" s="30">
        <v>104</v>
      </c>
      <c r="K5" s="33">
        <v>27.425999999999998</v>
      </c>
      <c r="L5" s="34">
        <v>3.57</v>
      </c>
      <c r="M5" s="34">
        <v>1.92</v>
      </c>
      <c r="N5" s="34">
        <f t="shared" si="0"/>
        <v>10.33095168</v>
      </c>
      <c r="O5" s="34">
        <f t="shared" si="1"/>
        <v>2.6547409037925145</v>
      </c>
    </row>
    <row r="6" spans="1:56" ht="24.95" customHeight="1" x14ac:dyDescent="0.45">
      <c r="A6" s="43" t="s">
        <v>106</v>
      </c>
      <c r="B6" s="44" t="s">
        <v>94</v>
      </c>
      <c r="C6" s="43" t="s">
        <v>107</v>
      </c>
      <c r="D6" s="43" t="s">
        <v>108</v>
      </c>
      <c r="E6" s="60">
        <v>2</v>
      </c>
      <c r="F6" s="61">
        <v>1.0620000000000001</v>
      </c>
      <c r="G6" s="60">
        <v>5</v>
      </c>
      <c r="H6" s="62" t="s">
        <v>53</v>
      </c>
      <c r="I6" s="60">
        <v>7.133</v>
      </c>
      <c r="J6" s="30">
        <v>105</v>
      </c>
      <c r="K6" s="33">
        <v>90.134</v>
      </c>
      <c r="L6" s="34">
        <v>5.5</v>
      </c>
      <c r="M6" s="34">
        <v>1.61</v>
      </c>
      <c r="N6" s="34">
        <f t="shared" si="0"/>
        <v>11.191391750000003</v>
      </c>
      <c r="O6" s="34">
        <f t="shared" si="1"/>
        <v>8.0538687245936131</v>
      </c>
    </row>
    <row r="7" spans="1:56" ht="24.95" customHeight="1" x14ac:dyDescent="0.45">
      <c r="A7" s="43" t="s">
        <v>109</v>
      </c>
      <c r="B7" s="44" t="s">
        <v>94</v>
      </c>
      <c r="C7" s="43" t="s">
        <v>110</v>
      </c>
      <c r="D7" s="43" t="s">
        <v>111</v>
      </c>
      <c r="E7" s="60">
        <v>3</v>
      </c>
      <c r="F7" s="61">
        <v>1.095</v>
      </c>
      <c r="G7" s="60">
        <v>1</v>
      </c>
      <c r="H7" s="62" t="s">
        <v>49</v>
      </c>
      <c r="I7" s="60">
        <v>2.83</v>
      </c>
      <c r="J7" s="30">
        <v>106</v>
      </c>
      <c r="K7" s="33">
        <v>31.882000000000001</v>
      </c>
      <c r="L7" s="34">
        <v>4.18</v>
      </c>
      <c r="M7" s="34">
        <v>1.92</v>
      </c>
      <c r="N7" s="34">
        <f t="shared" si="0"/>
        <v>12.096184319999999</v>
      </c>
      <c r="O7" s="34">
        <f t="shared" si="1"/>
        <v>2.6357071913401535</v>
      </c>
    </row>
    <row r="8" spans="1:56" ht="24.95" customHeight="1" x14ac:dyDescent="0.45">
      <c r="A8" s="43" t="s">
        <v>112</v>
      </c>
      <c r="B8" s="44" t="s">
        <v>94</v>
      </c>
      <c r="C8" s="43" t="s">
        <v>113</v>
      </c>
      <c r="D8" s="43" t="s">
        <v>114</v>
      </c>
      <c r="E8" s="60">
        <v>1</v>
      </c>
      <c r="F8" s="61">
        <v>1.0509999999999999</v>
      </c>
      <c r="G8" s="60">
        <v>2</v>
      </c>
      <c r="H8" s="62" t="s">
        <v>50</v>
      </c>
      <c r="I8" s="60">
        <v>8.9019999999999992</v>
      </c>
      <c r="J8" s="30">
        <v>107</v>
      </c>
      <c r="K8" s="33">
        <v>100.515</v>
      </c>
      <c r="L8" s="34">
        <v>6.65</v>
      </c>
      <c r="M8" s="34">
        <v>1.61</v>
      </c>
      <c r="N8" s="34">
        <f t="shared" si="0"/>
        <v>13.531410025000003</v>
      </c>
      <c r="O8" s="34">
        <f t="shared" si="1"/>
        <v>7.4282724279504624</v>
      </c>
    </row>
    <row r="9" spans="1:56" ht="24.95" customHeight="1" x14ac:dyDescent="0.45">
      <c r="A9" s="43" t="s">
        <v>115</v>
      </c>
      <c r="B9" s="44" t="s">
        <v>94</v>
      </c>
      <c r="C9" s="43" t="s">
        <v>116</v>
      </c>
      <c r="D9" s="43" t="s">
        <v>117</v>
      </c>
      <c r="E9" s="60">
        <v>2</v>
      </c>
      <c r="F9" s="61">
        <v>1.0620000000000001</v>
      </c>
      <c r="G9" s="60">
        <v>3</v>
      </c>
      <c r="H9" s="62" t="s">
        <v>51</v>
      </c>
      <c r="I9" s="60">
        <v>2.7</v>
      </c>
      <c r="J9" s="30">
        <v>108</v>
      </c>
      <c r="K9" s="33">
        <v>23.942</v>
      </c>
      <c r="L9" s="34">
        <v>4.32</v>
      </c>
      <c r="M9" s="34">
        <v>1.61</v>
      </c>
      <c r="N9" s="34">
        <f t="shared" si="0"/>
        <v>8.790329520000002</v>
      </c>
      <c r="O9" s="34">
        <f t="shared" si="1"/>
        <v>2.7236749140662471</v>
      </c>
    </row>
    <row r="10" spans="1:56" ht="24.95" customHeight="1" x14ac:dyDescent="0.45">
      <c r="A10" s="43" t="s">
        <v>118</v>
      </c>
      <c r="B10" s="44" t="s">
        <v>94</v>
      </c>
      <c r="C10" s="43" t="s">
        <v>119</v>
      </c>
      <c r="D10" s="43" t="s">
        <v>120</v>
      </c>
      <c r="E10" s="60">
        <v>3</v>
      </c>
      <c r="F10" s="61">
        <v>1.095</v>
      </c>
      <c r="G10" s="60">
        <v>4</v>
      </c>
      <c r="H10" s="62" t="s">
        <v>52</v>
      </c>
      <c r="I10" s="60">
        <v>11.35</v>
      </c>
      <c r="J10" s="30">
        <v>109</v>
      </c>
      <c r="K10" s="33">
        <v>67.762</v>
      </c>
      <c r="L10" s="34">
        <v>4</v>
      </c>
      <c r="M10" s="34">
        <v>1.61</v>
      </c>
      <c r="N10" s="34">
        <f t="shared" si="0"/>
        <v>8.1391940000000016</v>
      </c>
      <c r="O10" s="34">
        <f t="shared" si="1"/>
        <v>8.3253943818024219</v>
      </c>
    </row>
    <row r="11" spans="1:56" ht="24.95" customHeight="1" x14ac:dyDescent="0.45">
      <c r="A11" s="43" t="s">
        <v>121</v>
      </c>
      <c r="B11" s="44" t="s">
        <v>94</v>
      </c>
      <c r="C11" s="43" t="s">
        <v>122</v>
      </c>
      <c r="D11" s="43" t="s">
        <v>123</v>
      </c>
      <c r="E11" s="60">
        <v>1</v>
      </c>
      <c r="F11" s="61">
        <v>1.0509999999999999</v>
      </c>
      <c r="G11" s="60">
        <v>5</v>
      </c>
      <c r="H11" s="62" t="s">
        <v>53</v>
      </c>
      <c r="I11" s="60">
        <v>7.133</v>
      </c>
      <c r="J11" s="30">
        <v>110</v>
      </c>
      <c r="K11" s="33">
        <v>25.492999999999999</v>
      </c>
      <c r="L11" s="34">
        <v>4.8899999999999997</v>
      </c>
      <c r="M11" s="34">
        <v>1.6</v>
      </c>
      <c r="N11" s="34">
        <f t="shared" si="0"/>
        <v>9.826944000000001</v>
      </c>
      <c r="O11" s="34">
        <f t="shared" si="1"/>
        <v>2.5941940851601468</v>
      </c>
    </row>
    <row r="12" spans="1:56" ht="24.95" customHeight="1" x14ac:dyDescent="0.45">
      <c r="A12" s="43" t="s">
        <v>124</v>
      </c>
      <c r="B12" s="44" t="s">
        <v>94</v>
      </c>
      <c r="C12" s="43" t="s">
        <v>125</v>
      </c>
      <c r="D12" s="43" t="s">
        <v>126</v>
      </c>
      <c r="E12" s="60">
        <v>2</v>
      </c>
      <c r="F12" s="61">
        <v>1.0620000000000001</v>
      </c>
      <c r="G12" s="60">
        <v>1</v>
      </c>
      <c r="H12" s="62" t="s">
        <v>49</v>
      </c>
      <c r="I12" s="60">
        <v>2.83</v>
      </c>
      <c r="J12" s="30">
        <v>111</v>
      </c>
      <c r="K12" s="33">
        <v>96.004999999999995</v>
      </c>
      <c r="L12" s="34">
        <v>6.28</v>
      </c>
      <c r="M12" s="34">
        <v>1.6</v>
      </c>
      <c r="N12" s="34">
        <f t="shared" si="0"/>
        <v>12.620288000000002</v>
      </c>
      <c r="O12" s="34">
        <f t="shared" si="1"/>
        <v>7.6071956519534245</v>
      </c>
    </row>
    <row r="13" spans="1:56" ht="24.95" customHeight="1" x14ac:dyDescent="0.45">
      <c r="A13" s="43" t="s">
        <v>127</v>
      </c>
      <c r="B13" s="44" t="s">
        <v>94</v>
      </c>
      <c r="C13" s="43" t="s">
        <v>128</v>
      </c>
      <c r="D13" s="43" t="s">
        <v>129</v>
      </c>
      <c r="E13" s="60">
        <v>3</v>
      </c>
      <c r="F13" s="61">
        <v>1.095</v>
      </c>
      <c r="G13" s="60">
        <v>2</v>
      </c>
      <c r="H13" s="62" t="s">
        <v>50</v>
      </c>
      <c r="I13" s="60">
        <v>8.9019999999999992</v>
      </c>
      <c r="J13" s="30">
        <v>112</v>
      </c>
      <c r="K13" s="33">
        <v>22.405000000000001</v>
      </c>
      <c r="L13" s="34">
        <v>4.7699999999999996</v>
      </c>
      <c r="M13" s="34">
        <v>1.45</v>
      </c>
      <c r="N13" s="34">
        <f t="shared" si="0"/>
        <v>7.8727061249999988</v>
      </c>
      <c r="O13" s="34">
        <f t="shared" si="1"/>
        <v>2.8459083375222525</v>
      </c>
    </row>
    <row r="14" spans="1:56" ht="24.95" customHeight="1" x14ac:dyDescent="0.45">
      <c r="A14" s="43" t="s">
        <v>130</v>
      </c>
      <c r="B14" s="44" t="s">
        <v>94</v>
      </c>
      <c r="C14" s="43" t="s">
        <v>131</v>
      </c>
      <c r="D14" s="43" t="s">
        <v>132</v>
      </c>
      <c r="E14" s="60">
        <v>1</v>
      </c>
      <c r="F14" s="61">
        <v>1.0509999999999999</v>
      </c>
      <c r="G14" s="60">
        <v>3</v>
      </c>
      <c r="H14" s="62" t="s">
        <v>51</v>
      </c>
      <c r="I14" s="60">
        <v>2.7</v>
      </c>
      <c r="J14" s="30">
        <v>113</v>
      </c>
      <c r="K14" s="33">
        <v>96.977999999999994</v>
      </c>
      <c r="L14" s="34">
        <v>6.05</v>
      </c>
      <c r="M14" s="34">
        <v>1.61</v>
      </c>
      <c r="N14" s="34">
        <f t="shared" si="0"/>
        <v>12.310530925000002</v>
      </c>
      <c r="O14" s="34">
        <f t="shared" si="1"/>
        <v>7.8776456182778309</v>
      </c>
    </row>
    <row r="15" spans="1:56" ht="24.95" customHeight="1" x14ac:dyDescent="0.45">
      <c r="A15" s="43" t="s">
        <v>133</v>
      </c>
      <c r="B15" s="44" t="s">
        <v>94</v>
      </c>
      <c r="C15" s="43" t="s">
        <v>134</v>
      </c>
      <c r="D15" s="43" t="s">
        <v>135</v>
      </c>
      <c r="E15" s="60">
        <v>2</v>
      </c>
      <c r="F15" s="61">
        <v>1.0620000000000001</v>
      </c>
      <c r="G15" s="60">
        <v>4</v>
      </c>
      <c r="H15" s="62" t="s">
        <v>52</v>
      </c>
      <c r="I15" s="60">
        <v>11.35</v>
      </c>
      <c r="J15" s="30">
        <v>114</v>
      </c>
      <c r="K15" s="33">
        <v>115.652</v>
      </c>
      <c r="L15" s="34">
        <v>7.07</v>
      </c>
      <c r="M15" s="34">
        <v>1.6</v>
      </c>
      <c r="N15" s="34">
        <f t="shared" si="0"/>
        <v>14.207872000000002</v>
      </c>
      <c r="O15" s="34">
        <f t="shared" si="1"/>
        <v>8.1399945044549948</v>
      </c>
    </row>
    <row r="16" spans="1:56" ht="24.95" customHeight="1" x14ac:dyDescent="0.45">
      <c r="A16" s="77" t="s">
        <v>136</v>
      </c>
      <c r="B16" s="44" t="s">
        <v>137</v>
      </c>
      <c r="C16" s="77" t="s">
        <v>138</v>
      </c>
      <c r="D16" s="77" t="s">
        <v>139</v>
      </c>
      <c r="E16" s="60">
        <v>3</v>
      </c>
      <c r="F16" s="61">
        <v>1.095</v>
      </c>
      <c r="G16" s="60">
        <v>5</v>
      </c>
      <c r="H16" s="62" t="s">
        <v>53</v>
      </c>
      <c r="I16" s="60">
        <v>7.133</v>
      </c>
      <c r="J16" s="30">
        <v>115</v>
      </c>
      <c r="K16" s="33">
        <v>94.105999999999995</v>
      </c>
      <c r="L16" s="34">
        <v>3.89</v>
      </c>
      <c r="M16" s="34">
        <v>1.93</v>
      </c>
      <c r="N16" s="34">
        <f t="shared" si="0"/>
        <v>11.374540885</v>
      </c>
      <c r="O16" s="34">
        <f t="shared" si="1"/>
        <v>8.2733888735765007</v>
      </c>
    </row>
    <row r="17" spans="1:15" ht="24.95" customHeight="1" x14ac:dyDescent="0.45">
      <c r="A17" s="77" t="s">
        <v>140</v>
      </c>
      <c r="B17" s="44" t="s">
        <v>137</v>
      </c>
      <c r="C17" s="77" t="s">
        <v>141</v>
      </c>
      <c r="D17" s="77" t="s">
        <v>142</v>
      </c>
      <c r="E17" s="60">
        <v>1</v>
      </c>
      <c r="F17" s="61">
        <v>1.0509999999999999</v>
      </c>
      <c r="G17" s="60">
        <v>1</v>
      </c>
      <c r="H17" s="62" t="s">
        <v>49</v>
      </c>
      <c r="I17" s="60">
        <v>2.83</v>
      </c>
      <c r="J17" s="30">
        <v>116</v>
      </c>
      <c r="K17" s="33">
        <v>109.13200000000001</v>
      </c>
      <c r="L17" s="34">
        <v>7.22</v>
      </c>
      <c r="M17" s="34">
        <v>1.6</v>
      </c>
      <c r="N17" s="34">
        <f t="shared" si="0"/>
        <v>14.509312000000001</v>
      </c>
      <c r="O17" s="34">
        <f t="shared" si="1"/>
        <v>7.5215144591280412</v>
      </c>
    </row>
    <row r="18" spans="1:15" ht="24.95" customHeight="1" x14ac:dyDescent="0.45">
      <c r="A18" s="77" t="s">
        <v>143</v>
      </c>
      <c r="B18" s="44" t="s">
        <v>137</v>
      </c>
      <c r="C18" s="77" t="s">
        <v>144</v>
      </c>
      <c r="D18" s="77" t="s">
        <v>145</v>
      </c>
      <c r="E18" s="60">
        <v>2</v>
      </c>
      <c r="F18" s="61">
        <v>1.0620000000000001</v>
      </c>
      <c r="G18" s="60">
        <v>2</v>
      </c>
      <c r="H18" s="62" t="s">
        <v>50</v>
      </c>
      <c r="I18" s="60">
        <v>8.9019999999999992</v>
      </c>
      <c r="J18" s="30">
        <v>117</v>
      </c>
      <c r="K18" s="33">
        <v>100.41</v>
      </c>
      <c r="L18" s="34">
        <v>6.23</v>
      </c>
      <c r="M18" s="34">
        <v>1.61</v>
      </c>
      <c r="N18" s="34">
        <f t="shared" si="0"/>
        <v>12.676794655000004</v>
      </c>
      <c r="O18" s="34">
        <f t="shared" si="1"/>
        <v>7.9207719879248897</v>
      </c>
    </row>
    <row r="19" spans="1:15" ht="24.95" customHeight="1" x14ac:dyDescent="0.45">
      <c r="A19" s="77" t="s">
        <v>146</v>
      </c>
      <c r="B19" s="44" t="s">
        <v>137</v>
      </c>
      <c r="C19" s="77" t="s">
        <v>147</v>
      </c>
      <c r="D19" s="77" t="s">
        <v>148</v>
      </c>
      <c r="E19" s="60">
        <v>3</v>
      </c>
      <c r="F19" s="61">
        <v>1.095</v>
      </c>
      <c r="G19" s="60">
        <v>3</v>
      </c>
      <c r="H19" s="62" t="s">
        <v>51</v>
      </c>
      <c r="I19" s="60">
        <v>2.7</v>
      </c>
      <c r="J19" s="30">
        <v>118</v>
      </c>
      <c r="K19" s="33">
        <v>45.817</v>
      </c>
      <c r="L19" s="34">
        <v>8.1999999999999993</v>
      </c>
      <c r="M19" s="34">
        <v>1.6</v>
      </c>
      <c r="N19" s="34">
        <f t="shared" si="0"/>
        <v>16.478719999999999</v>
      </c>
      <c r="O19" s="34">
        <f t="shared" si="1"/>
        <v>2.780373718347056</v>
      </c>
    </row>
    <row r="20" spans="1:15" ht="24.95" customHeight="1" x14ac:dyDescent="0.45">
      <c r="A20" s="77" t="s">
        <v>149</v>
      </c>
      <c r="B20" s="44" t="s">
        <v>137</v>
      </c>
      <c r="C20" s="77" t="s">
        <v>150</v>
      </c>
      <c r="D20" s="77" t="s">
        <v>151</v>
      </c>
      <c r="E20" s="60">
        <v>1</v>
      </c>
      <c r="F20" s="61">
        <v>1.0509999999999999</v>
      </c>
      <c r="G20" s="60">
        <v>4</v>
      </c>
      <c r="H20" s="62" t="s">
        <v>52</v>
      </c>
      <c r="I20" s="60">
        <v>11.35</v>
      </c>
      <c r="J20" s="30">
        <v>119</v>
      </c>
      <c r="K20" s="33">
        <v>28.838000000000001</v>
      </c>
      <c r="L20" s="34">
        <v>6.65</v>
      </c>
      <c r="M20" s="34">
        <v>1.46</v>
      </c>
      <c r="N20" s="34">
        <f t="shared" si="0"/>
        <v>11.127484900000002</v>
      </c>
      <c r="O20" s="34">
        <f t="shared" si="1"/>
        <v>2.5916009106424394</v>
      </c>
    </row>
    <row r="21" spans="1:15" ht="24.95" customHeight="1" x14ac:dyDescent="0.45">
      <c r="A21" s="77" t="s">
        <v>152</v>
      </c>
      <c r="B21" s="44" t="s">
        <v>137</v>
      </c>
      <c r="C21" s="77" t="s">
        <v>153</v>
      </c>
      <c r="D21" s="77" t="s">
        <v>154</v>
      </c>
      <c r="E21" s="60">
        <v>2</v>
      </c>
      <c r="F21" s="61">
        <v>1.0620000000000001</v>
      </c>
      <c r="G21" s="60">
        <v>5</v>
      </c>
      <c r="H21" s="62" t="s">
        <v>53</v>
      </c>
      <c r="I21" s="60">
        <v>7.133</v>
      </c>
      <c r="J21" s="30">
        <v>120</v>
      </c>
      <c r="K21" s="33">
        <v>24.146999999999998</v>
      </c>
      <c r="L21" s="34">
        <v>5.48</v>
      </c>
      <c r="M21" s="34">
        <v>1.45</v>
      </c>
      <c r="N21" s="34">
        <f t="shared" si="0"/>
        <v>9.044534500000001</v>
      </c>
      <c r="O21" s="34">
        <f t="shared" si="1"/>
        <v>2.6697891417186805</v>
      </c>
    </row>
    <row r="22" spans="1:15" ht="24.95" customHeight="1" x14ac:dyDescent="0.45">
      <c r="A22" s="77" t="s">
        <v>155</v>
      </c>
      <c r="B22" s="44" t="s">
        <v>137</v>
      </c>
      <c r="C22" s="77" t="s">
        <v>156</v>
      </c>
      <c r="D22" s="77" t="s">
        <v>157</v>
      </c>
      <c r="E22" s="60">
        <v>3</v>
      </c>
      <c r="F22" s="61">
        <v>1.095</v>
      </c>
      <c r="G22" s="60">
        <v>1</v>
      </c>
      <c r="H22" s="62" t="s">
        <v>49</v>
      </c>
      <c r="I22" s="60">
        <v>2.83</v>
      </c>
      <c r="J22" s="30">
        <v>121</v>
      </c>
      <c r="K22" s="33">
        <v>90.394000000000005</v>
      </c>
      <c r="L22" s="34">
        <v>6.16</v>
      </c>
      <c r="M22" s="34">
        <v>1.61</v>
      </c>
      <c r="N22" s="34">
        <f t="shared" si="0"/>
        <v>12.534358760000003</v>
      </c>
      <c r="O22" s="34">
        <f t="shared" si="1"/>
        <v>7.211697202131143</v>
      </c>
    </row>
    <row r="23" spans="1:15" ht="24.95" customHeight="1" x14ac:dyDescent="0.45">
      <c r="A23" s="77" t="s">
        <v>158</v>
      </c>
      <c r="B23" s="44" t="s">
        <v>137</v>
      </c>
      <c r="C23" s="77" t="s">
        <v>159</v>
      </c>
      <c r="D23" s="77" t="s">
        <v>160</v>
      </c>
      <c r="E23" s="60">
        <v>1</v>
      </c>
      <c r="F23" s="61">
        <v>1.0509999999999999</v>
      </c>
      <c r="G23" s="60">
        <v>2</v>
      </c>
      <c r="H23" s="62" t="s">
        <v>50</v>
      </c>
      <c r="I23" s="60">
        <v>8.9019999999999992</v>
      </c>
      <c r="J23" s="30">
        <v>122</v>
      </c>
      <c r="K23" s="33">
        <v>127.238</v>
      </c>
      <c r="L23" s="34">
        <v>7.81</v>
      </c>
      <c r="M23" s="34">
        <v>1.61</v>
      </c>
      <c r="N23" s="34">
        <f t="shared" si="0"/>
        <v>15.891776285000002</v>
      </c>
      <c r="O23" s="34">
        <f t="shared" si="1"/>
        <v>8.0065310332928572</v>
      </c>
    </row>
    <row r="24" spans="1:15" ht="24.95" customHeight="1" x14ac:dyDescent="0.45">
      <c r="A24" s="77" t="s">
        <v>161</v>
      </c>
      <c r="B24" s="44" t="s">
        <v>137</v>
      </c>
      <c r="C24" s="77" t="s">
        <v>162</v>
      </c>
      <c r="D24" s="77" t="s">
        <v>163</v>
      </c>
      <c r="E24" s="60">
        <v>2</v>
      </c>
      <c r="F24" s="61">
        <v>1.0620000000000001</v>
      </c>
      <c r="G24" s="60">
        <v>3</v>
      </c>
      <c r="H24" s="62" t="s">
        <v>51</v>
      </c>
      <c r="I24" s="60">
        <v>2.7</v>
      </c>
      <c r="J24" s="30">
        <v>123</v>
      </c>
      <c r="K24" s="33">
        <v>115.449</v>
      </c>
      <c r="L24" s="34">
        <v>4.7300000000000004</v>
      </c>
      <c r="M24" s="34">
        <v>1.93</v>
      </c>
      <c r="N24" s="34">
        <f t="shared" si="0"/>
        <v>13.830739944999999</v>
      </c>
      <c r="O24" s="34">
        <f t="shared" si="1"/>
        <v>8.347275739338615</v>
      </c>
    </row>
    <row r="25" spans="1:15" ht="24.95" customHeight="1" x14ac:dyDescent="0.45">
      <c r="A25" s="77" t="s">
        <v>164</v>
      </c>
      <c r="B25" s="44" t="s">
        <v>137</v>
      </c>
      <c r="C25" s="77" t="s">
        <v>165</v>
      </c>
      <c r="D25" s="77" t="s">
        <v>166</v>
      </c>
      <c r="E25" s="60">
        <v>3</v>
      </c>
      <c r="F25" s="61">
        <v>1.095</v>
      </c>
      <c r="G25" s="60">
        <v>4</v>
      </c>
      <c r="H25" s="62" t="s">
        <v>52</v>
      </c>
      <c r="I25" s="60">
        <v>11.35</v>
      </c>
      <c r="J25" s="30">
        <v>124</v>
      </c>
      <c r="K25" s="33">
        <v>95.201999999999998</v>
      </c>
      <c r="L25" s="34">
        <v>6.56</v>
      </c>
      <c r="M25" s="34">
        <v>1.61</v>
      </c>
      <c r="N25" s="34">
        <f t="shared" si="0"/>
        <v>13.348278160000001</v>
      </c>
      <c r="O25" s="34">
        <f t="shared" si="1"/>
        <v>7.1321558375436185</v>
      </c>
    </row>
    <row r="26" spans="1:15" ht="24.95" customHeight="1" x14ac:dyDescent="0.45">
      <c r="A26" s="77" t="s">
        <v>167</v>
      </c>
      <c r="B26" s="44" t="s">
        <v>137</v>
      </c>
      <c r="C26" s="77" t="s">
        <v>168</v>
      </c>
      <c r="D26" s="77" t="s">
        <v>120</v>
      </c>
      <c r="E26" s="60">
        <v>1</v>
      </c>
      <c r="F26" s="61">
        <v>1.0509999999999999</v>
      </c>
      <c r="G26" s="60">
        <v>5</v>
      </c>
      <c r="H26" s="62" t="s">
        <v>53</v>
      </c>
      <c r="I26" s="60">
        <v>7.133</v>
      </c>
      <c r="J26" s="30">
        <v>125</v>
      </c>
      <c r="K26" s="33">
        <v>30.337</v>
      </c>
      <c r="L26" s="34">
        <v>7.09</v>
      </c>
      <c r="M26" s="34">
        <v>1.44</v>
      </c>
      <c r="N26" s="34">
        <f t="shared" si="0"/>
        <v>11.540931840000001</v>
      </c>
      <c r="O26" s="34">
        <f t="shared" si="1"/>
        <v>2.628643892935425</v>
      </c>
    </row>
    <row r="27" spans="1:15" ht="24.95" customHeight="1" x14ac:dyDescent="0.45">
      <c r="A27" s="77" t="s">
        <v>169</v>
      </c>
      <c r="B27" s="44" t="s">
        <v>137</v>
      </c>
      <c r="C27" s="77" t="s">
        <v>170</v>
      </c>
      <c r="D27" s="77" t="s">
        <v>171</v>
      </c>
      <c r="E27" s="60">
        <v>2</v>
      </c>
      <c r="F27" s="61">
        <v>1.0620000000000001</v>
      </c>
      <c r="G27" s="60">
        <v>1</v>
      </c>
      <c r="H27" s="62" t="s">
        <v>49</v>
      </c>
      <c r="I27" s="60">
        <v>2.83</v>
      </c>
      <c r="J27" s="30">
        <v>126</v>
      </c>
      <c r="K27" s="33">
        <v>135.85400000000001</v>
      </c>
      <c r="L27" s="34">
        <v>8.41</v>
      </c>
      <c r="M27" s="34">
        <v>1.6</v>
      </c>
      <c r="N27" s="34">
        <f t="shared" si="0"/>
        <v>16.900736000000002</v>
      </c>
      <c r="O27" s="34">
        <f t="shared" si="1"/>
        <v>8.0383481524118245</v>
      </c>
    </row>
    <row r="28" spans="1:15" ht="24.95" customHeight="1" x14ac:dyDescent="0.45">
      <c r="A28" s="77" t="s">
        <v>172</v>
      </c>
      <c r="B28" s="44" t="s">
        <v>137</v>
      </c>
      <c r="C28" s="77" t="s">
        <v>173</v>
      </c>
      <c r="D28" s="77" t="s">
        <v>174</v>
      </c>
      <c r="E28" s="60">
        <v>3</v>
      </c>
      <c r="F28" s="61">
        <v>1.095</v>
      </c>
      <c r="G28" s="60">
        <v>2</v>
      </c>
      <c r="H28" s="62" t="s">
        <v>50</v>
      </c>
      <c r="I28" s="60">
        <v>8.9019999999999992</v>
      </c>
      <c r="J28" s="30">
        <v>127</v>
      </c>
      <c r="K28" s="33">
        <v>105.13500000000001</v>
      </c>
      <c r="L28" s="34">
        <v>4.28</v>
      </c>
      <c r="M28" s="34">
        <v>1.93</v>
      </c>
      <c r="N28" s="34">
        <f t="shared" si="0"/>
        <v>12.514919019999999</v>
      </c>
      <c r="O28" s="34">
        <f t="shared" si="1"/>
        <v>8.400773495376562</v>
      </c>
    </row>
    <row r="29" spans="1:15" ht="24.95" customHeight="1" x14ac:dyDescent="0.45">
      <c r="A29" s="77" t="s">
        <v>175</v>
      </c>
      <c r="B29" s="44" t="s">
        <v>137</v>
      </c>
      <c r="C29" s="77" t="s">
        <v>176</v>
      </c>
      <c r="D29" s="77" t="s">
        <v>177</v>
      </c>
      <c r="E29" s="60">
        <v>1</v>
      </c>
      <c r="F29" s="61">
        <v>1.0509999999999999</v>
      </c>
      <c r="G29" s="60">
        <v>3</v>
      </c>
      <c r="H29" s="62" t="s">
        <v>51</v>
      </c>
      <c r="I29" s="60">
        <v>2.7</v>
      </c>
      <c r="J29" s="30">
        <v>128</v>
      </c>
      <c r="K29" s="33">
        <v>34.881</v>
      </c>
      <c r="L29" s="34">
        <v>8.0500000000000007</v>
      </c>
      <c r="M29" s="34">
        <v>1.46</v>
      </c>
      <c r="N29" s="34">
        <f t="shared" si="0"/>
        <v>13.470113300000003</v>
      </c>
      <c r="O29" s="34">
        <f t="shared" si="1"/>
        <v>2.5895105128774225</v>
      </c>
    </row>
    <row r="30" spans="1:15" ht="24.95" customHeight="1" x14ac:dyDescent="0.45">
      <c r="A30" s="77" t="s">
        <v>178</v>
      </c>
      <c r="B30" s="44" t="s">
        <v>137</v>
      </c>
      <c r="C30" s="77" t="s">
        <v>179</v>
      </c>
      <c r="D30" s="77" t="s">
        <v>180</v>
      </c>
      <c r="E30" s="60">
        <v>2</v>
      </c>
      <c r="F30" s="61">
        <v>1.0620000000000001</v>
      </c>
      <c r="G30" s="60">
        <v>4</v>
      </c>
      <c r="H30" s="62" t="s">
        <v>52</v>
      </c>
      <c r="I30" s="60">
        <v>11.35</v>
      </c>
      <c r="J30" s="30">
        <v>129</v>
      </c>
      <c r="K30" s="33">
        <v>105.41500000000001</v>
      </c>
      <c r="L30" s="34">
        <v>6.51</v>
      </c>
      <c r="M30" s="34">
        <v>1.61</v>
      </c>
      <c r="N30" s="34">
        <f t="shared" si="0"/>
        <v>13.246538235000003</v>
      </c>
      <c r="O30" s="34">
        <f t="shared" si="1"/>
        <v>7.957928186963783</v>
      </c>
    </row>
    <row r="31" spans="1:15" ht="24.95" customHeight="1" x14ac:dyDescent="0.45">
      <c r="A31" s="77" t="s">
        <v>181</v>
      </c>
      <c r="B31" s="44" t="s">
        <v>137</v>
      </c>
      <c r="C31" s="77" t="s">
        <v>182</v>
      </c>
      <c r="D31" s="77" t="s">
        <v>183</v>
      </c>
      <c r="E31" s="60">
        <v>3</v>
      </c>
      <c r="F31" s="61">
        <v>1.095</v>
      </c>
      <c r="G31" s="60">
        <v>5</v>
      </c>
      <c r="H31" s="62" t="s">
        <v>53</v>
      </c>
      <c r="I31" s="60">
        <v>7.133</v>
      </c>
      <c r="J31" s="30">
        <v>130</v>
      </c>
      <c r="K31" s="33">
        <v>66.331999999999994</v>
      </c>
      <c r="L31" s="34">
        <v>4.0999999999999996</v>
      </c>
      <c r="M31" s="34">
        <v>1.61</v>
      </c>
      <c r="N31" s="34">
        <f t="shared" si="0"/>
        <v>8.3426738500000006</v>
      </c>
      <c r="O31" s="34">
        <f t="shared" si="1"/>
        <v>7.9509281068203315</v>
      </c>
    </row>
    <row r="32" spans="1:15" ht="24.95" customHeight="1" x14ac:dyDescent="0.45">
      <c r="A32" s="43" t="s">
        <v>184</v>
      </c>
      <c r="B32" s="44" t="s">
        <v>185</v>
      </c>
      <c r="C32" s="43" t="s">
        <v>186</v>
      </c>
      <c r="D32" s="43" t="s">
        <v>187</v>
      </c>
      <c r="E32" s="60">
        <v>1</v>
      </c>
      <c r="F32" s="61">
        <v>1.0509999999999999</v>
      </c>
      <c r="G32" s="60">
        <v>1</v>
      </c>
      <c r="H32" s="62" t="s">
        <v>49</v>
      </c>
      <c r="I32" s="60">
        <v>2.83</v>
      </c>
      <c r="J32" s="30">
        <v>450</v>
      </c>
      <c r="K32" s="33">
        <v>77.665000000000006</v>
      </c>
      <c r="L32" s="34">
        <v>5.12</v>
      </c>
      <c r="M32" s="34">
        <v>1.64</v>
      </c>
      <c r="N32" s="34">
        <f t="shared" ref="N32:N62" si="2">3.14*M32*M32*L32/4</f>
        <v>10.810040319999999</v>
      </c>
      <c r="O32" s="34">
        <f t="shared" ref="O32:O95" si="3">K32/N32</f>
        <v>7.1845245439380578</v>
      </c>
    </row>
    <row r="33" spans="1:15" ht="24.95" customHeight="1" x14ac:dyDescent="0.45">
      <c r="A33" s="43" t="s">
        <v>188</v>
      </c>
      <c r="B33" s="44" t="s">
        <v>185</v>
      </c>
      <c r="C33" s="43" t="s">
        <v>116</v>
      </c>
      <c r="D33" s="43" t="s">
        <v>189</v>
      </c>
      <c r="E33" s="60">
        <v>2</v>
      </c>
      <c r="F33" s="61">
        <v>1.0620000000000001</v>
      </c>
      <c r="G33" s="60">
        <v>2</v>
      </c>
      <c r="H33" s="62" t="s">
        <v>50</v>
      </c>
      <c r="I33" s="60">
        <v>8.9019999999999992</v>
      </c>
      <c r="J33" s="30">
        <v>101</v>
      </c>
      <c r="K33" s="33">
        <v>90.95</v>
      </c>
      <c r="L33" s="34">
        <v>5.68</v>
      </c>
      <c r="M33" s="34">
        <v>1.6</v>
      </c>
      <c r="N33" s="34">
        <f t="shared" si="2"/>
        <v>11.414528000000001</v>
      </c>
      <c r="O33" s="34">
        <f t="shared" si="3"/>
        <v>7.9679159751502642</v>
      </c>
    </row>
    <row r="34" spans="1:15" ht="24.95" customHeight="1" x14ac:dyDescent="0.45">
      <c r="A34" s="43" t="s">
        <v>190</v>
      </c>
      <c r="B34" s="44" t="s">
        <v>185</v>
      </c>
      <c r="C34" s="43" t="s">
        <v>191</v>
      </c>
      <c r="D34" s="43" t="s">
        <v>192</v>
      </c>
      <c r="E34" s="60">
        <v>3</v>
      </c>
      <c r="F34" s="61">
        <v>1.095</v>
      </c>
      <c r="G34" s="60">
        <v>3</v>
      </c>
      <c r="H34" s="62" t="s">
        <v>51</v>
      </c>
      <c r="I34" s="60">
        <v>2.7</v>
      </c>
      <c r="J34" s="35">
        <v>102</v>
      </c>
      <c r="K34" s="33">
        <v>128.58500000000001</v>
      </c>
      <c r="L34" s="34">
        <v>5.32</v>
      </c>
      <c r="M34" s="34">
        <v>1.93</v>
      </c>
      <c r="N34" s="34">
        <f t="shared" si="2"/>
        <v>15.55592738</v>
      </c>
      <c r="O34" s="34">
        <f t="shared" si="3"/>
        <v>8.2659809896849747</v>
      </c>
    </row>
    <row r="35" spans="1:15" ht="24.95" customHeight="1" x14ac:dyDescent="0.45">
      <c r="A35" s="43" t="s">
        <v>193</v>
      </c>
      <c r="B35" s="44" t="s">
        <v>185</v>
      </c>
      <c r="C35" s="43" t="s">
        <v>194</v>
      </c>
      <c r="D35" s="43" t="s">
        <v>195</v>
      </c>
      <c r="E35" s="60">
        <v>1</v>
      </c>
      <c r="F35" s="61">
        <v>1.0509999999999999</v>
      </c>
      <c r="G35" s="60">
        <v>4</v>
      </c>
      <c r="H35" s="62" t="s">
        <v>52</v>
      </c>
      <c r="I35" s="60">
        <v>11.35</v>
      </c>
      <c r="J35" s="30">
        <v>103</v>
      </c>
      <c r="K35" s="33">
        <v>101.312</v>
      </c>
      <c r="L35" s="34">
        <v>6.69</v>
      </c>
      <c r="M35" s="34">
        <v>1.6</v>
      </c>
      <c r="N35" s="34">
        <f t="shared" si="2"/>
        <v>13.444224000000002</v>
      </c>
      <c r="O35" s="34">
        <f t="shared" si="3"/>
        <v>7.5357268667942447</v>
      </c>
    </row>
    <row r="36" spans="1:15" ht="24.95" customHeight="1" x14ac:dyDescent="0.45">
      <c r="A36" s="43" t="s">
        <v>196</v>
      </c>
      <c r="B36" s="44" t="s">
        <v>185</v>
      </c>
      <c r="C36" s="43" t="s">
        <v>81</v>
      </c>
      <c r="D36" s="43" t="s">
        <v>197</v>
      </c>
      <c r="E36" s="60">
        <v>2</v>
      </c>
      <c r="F36" s="61">
        <v>1.0620000000000001</v>
      </c>
      <c r="G36" s="60">
        <v>5</v>
      </c>
      <c r="H36" s="62" t="s">
        <v>53</v>
      </c>
      <c r="I36" s="60">
        <v>7.133</v>
      </c>
      <c r="J36" s="30">
        <v>104</v>
      </c>
      <c r="K36" s="33">
        <v>27.425999999999998</v>
      </c>
      <c r="L36" s="34">
        <v>3.57</v>
      </c>
      <c r="M36" s="34">
        <v>1.92</v>
      </c>
      <c r="N36" s="34">
        <f t="shared" si="2"/>
        <v>10.33095168</v>
      </c>
      <c r="O36" s="34">
        <f t="shared" si="3"/>
        <v>2.6547409037925145</v>
      </c>
    </row>
    <row r="37" spans="1:15" ht="24.95" customHeight="1" x14ac:dyDescent="0.45">
      <c r="A37" s="43" t="s">
        <v>198</v>
      </c>
      <c r="B37" s="44" t="s">
        <v>185</v>
      </c>
      <c r="C37" s="43" t="s">
        <v>199</v>
      </c>
      <c r="D37" s="43" t="s">
        <v>200</v>
      </c>
      <c r="E37" s="60">
        <v>3</v>
      </c>
      <c r="F37" s="61">
        <v>1.095</v>
      </c>
      <c r="G37" s="60">
        <v>1</v>
      </c>
      <c r="H37" s="62" t="s">
        <v>49</v>
      </c>
      <c r="I37" s="60">
        <v>2.83</v>
      </c>
      <c r="J37" s="30">
        <v>105</v>
      </c>
      <c r="K37" s="33">
        <v>90.134</v>
      </c>
      <c r="L37" s="34">
        <v>5.5</v>
      </c>
      <c r="M37" s="34">
        <v>1.61</v>
      </c>
      <c r="N37" s="34">
        <f t="shared" si="2"/>
        <v>11.191391750000003</v>
      </c>
      <c r="O37" s="34">
        <f t="shared" si="3"/>
        <v>8.0538687245936131</v>
      </c>
    </row>
    <row r="38" spans="1:15" ht="24.95" customHeight="1" x14ac:dyDescent="0.45">
      <c r="A38" s="43" t="s">
        <v>201</v>
      </c>
      <c r="B38" s="44" t="s">
        <v>185</v>
      </c>
      <c r="C38" s="43" t="s">
        <v>202</v>
      </c>
      <c r="D38" s="43" t="s">
        <v>203</v>
      </c>
      <c r="E38" s="60">
        <v>1</v>
      </c>
      <c r="F38" s="61">
        <v>1.0509999999999999</v>
      </c>
      <c r="G38" s="60">
        <v>2</v>
      </c>
      <c r="H38" s="62" t="s">
        <v>50</v>
      </c>
      <c r="I38" s="60">
        <v>8.9019999999999992</v>
      </c>
      <c r="J38" s="30">
        <v>106</v>
      </c>
      <c r="K38" s="33">
        <v>31.882000000000001</v>
      </c>
      <c r="L38" s="34">
        <v>4.18</v>
      </c>
      <c r="M38" s="34">
        <v>1.92</v>
      </c>
      <c r="N38" s="34">
        <f t="shared" si="2"/>
        <v>12.096184319999999</v>
      </c>
      <c r="O38" s="34">
        <f t="shared" si="3"/>
        <v>2.6357071913401535</v>
      </c>
    </row>
    <row r="39" spans="1:15" ht="24.95" customHeight="1" x14ac:dyDescent="0.45">
      <c r="A39" s="43" t="s">
        <v>204</v>
      </c>
      <c r="B39" s="44" t="s">
        <v>185</v>
      </c>
      <c r="C39" s="43" t="s">
        <v>205</v>
      </c>
      <c r="D39" s="43" t="s">
        <v>206</v>
      </c>
      <c r="E39" s="60">
        <v>2</v>
      </c>
      <c r="F39" s="61">
        <v>1.0620000000000001</v>
      </c>
      <c r="G39" s="60">
        <v>3</v>
      </c>
      <c r="H39" s="62" t="s">
        <v>51</v>
      </c>
      <c r="I39" s="60">
        <v>2.7</v>
      </c>
      <c r="J39" s="30">
        <v>107</v>
      </c>
      <c r="K39" s="33">
        <v>100.515</v>
      </c>
      <c r="L39" s="34">
        <v>6.65</v>
      </c>
      <c r="M39" s="34">
        <v>1.61</v>
      </c>
      <c r="N39" s="34">
        <f t="shared" si="2"/>
        <v>13.531410025000003</v>
      </c>
      <c r="O39" s="34">
        <f t="shared" si="3"/>
        <v>7.4282724279504624</v>
      </c>
    </row>
    <row r="40" spans="1:15" ht="24.95" customHeight="1" x14ac:dyDescent="0.45">
      <c r="A40" s="43" t="s">
        <v>207</v>
      </c>
      <c r="B40" s="44" t="s">
        <v>185</v>
      </c>
      <c r="C40" s="43" t="s">
        <v>208</v>
      </c>
      <c r="D40" s="43" t="s">
        <v>209</v>
      </c>
      <c r="E40" s="60">
        <v>3</v>
      </c>
      <c r="F40" s="61">
        <v>1.095</v>
      </c>
      <c r="G40" s="60">
        <v>4</v>
      </c>
      <c r="H40" s="62" t="s">
        <v>52</v>
      </c>
      <c r="I40" s="60">
        <v>11.35</v>
      </c>
      <c r="J40" s="30">
        <v>108</v>
      </c>
      <c r="K40" s="33">
        <v>23.942</v>
      </c>
      <c r="L40" s="34">
        <v>4.32</v>
      </c>
      <c r="M40" s="34">
        <v>1.61</v>
      </c>
      <c r="N40" s="34">
        <f t="shared" si="2"/>
        <v>8.790329520000002</v>
      </c>
      <c r="O40" s="34">
        <f t="shared" si="3"/>
        <v>2.7236749140662471</v>
      </c>
    </row>
    <row r="41" spans="1:15" ht="24.95" customHeight="1" x14ac:dyDescent="0.45">
      <c r="A41" s="43" t="s">
        <v>210</v>
      </c>
      <c r="B41" s="44" t="s">
        <v>185</v>
      </c>
      <c r="C41" s="43" t="s">
        <v>211</v>
      </c>
      <c r="D41" s="43" t="s">
        <v>212</v>
      </c>
      <c r="E41" s="60">
        <v>1</v>
      </c>
      <c r="F41" s="61">
        <v>1.0509999999999999</v>
      </c>
      <c r="G41" s="60">
        <v>5</v>
      </c>
      <c r="H41" s="62" t="s">
        <v>53</v>
      </c>
      <c r="I41" s="60">
        <v>7.133</v>
      </c>
      <c r="J41" s="30">
        <v>109</v>
      </c>
      <c r="K41" s="33">
        <v>67.762</v>
      </c>
      <c r="L41" s="34">
        <v>4</v>
      </c>
      <c r="M41" s="34">
        <v>1.61</v>
      </c>
      <c r="N41" s="34">
        <f t="shared" si="2"/>
        <v>8.1391940000000016</v>
      </c>
      <c r="O41" s="34">
        <f t="shared" si="3"/>
        <v>8.3253943818024219</v>
      </c>
    </row>
    <row r="42" spans="1:15" ht="24.95" customHeight="1" x14ac:dyDescent="0.45">
      <c r="A42" s="43" t="s">
        <v>213</v>
      </c>
      <c r="B42" s="44" t="s">
        <v>185</v>
      </c>
      <c r="C42" s="43" t="s">
        <v>214</v>
      </c>
      <c r="D42" s="43" t="s">
        <v>215</v>
      </c>
      <c r="E42" s="60">
        <v>2</v>
      </c>
      <c r="F42" s="61">
        <v>1.0620000000000001</v>
      </c>
      <c r="G42" s="60">
        <v>1</v>
      </c>
      <c r="H42" s="62" t="s">
        <v>49</v>
      </c>
      <c r="I42" s="60">
        <v>2.83</v>
      </c>
      <c r="J42" s="30">
        <v>110</v>
      </c>
      <c r="K42" s="33">
        <v>25.492999999999999</v>
      </c>
      <c r="L42" s="34">
        <v>4.8899999999999997</v>
      </c>
      <c r="M42" s="34">
        <v>1.6</v>
      </c>
      <c r="N42" s="34">
        <f t="shared" si="2"/>
        <v>9.826944000000001</v>
      </c>
      <c r="O42" s="34">
        <f t="shared" si="3"/>
        <v>2.5941940851601468</v>
      </c>
    </row>
    <row r="43" spans="1:15" ht="24.95" customHeight="1" x14ac:dyDescent="0.45">
      <c r="A43" s="43" t="s">
        <v>216</v>
      </c>
      <c r="B43" s="44" t="s">
        <v>185</v>
      </c>
      <c r="C43" s="43" t="s">
        <v>217</v>
      </c>
      <c r="D43" s="43" t="s">
        <v>218</v>
      </c>
      <c r="E43" s="60">
        <v>3</v>
      </c>
      <c r="F43" s="61">
        <v>1.095</v>
      </c>
      <c r="G43" s="60">
        <v>2</v>
      </c>
      <c r="H43" s="62" t="s">
        <v>50</v>
      </c>
      <c r="I43" s="60">
        <v>8.9019999999999992</v>
      </c>
      <c r="J43" s="30">
        <v>111</v>
      </c>
      <c r="K43" s="33">
        <v>96.004999999999995</v>
      </c>
      <c r="L43" s="34">
        <v>6.28</v>
      </c>
      <c r="M43" s="34">
        <v>1.6</v>
      </c>
      <c r="N43" s="34">
        <f t="shared" si="2"/>
        <v>12.620288000000002</v>
      </c>
      <c r="O43" s="34">
        <f t="shared" si="3"/>
        <v>7.6071956519534245</v>
      </c>
    </row>
    <row r="44" spans="1:15" ht="24.95" customHeight="1" x14ac:dyDescent="0.45">
      <c r="A44" s="43" t="s">
        <v>219</v>
      </c>
      <c r="B44" s="44" t="s">
        <v>185</v>
      </c>
      <c r="C44" s="43" t="s">
        <v>220</v>
      </c>
      <c r="D44" s="43" t="s">
        <v>221</v>
      </c>
      <c r="E44" s="60">
        <v>1</v>
      </c>
      <c r="F44" s="61">
        <v>1.0509999999999999</v>
      </c>
      <c r="G44" s="60">
        <v>3</v>
      </c>
      <c r="H44" s="62" t="s">
        <v>51</v>
      </c>
      <c r="I44" s="60">
        <v>2.7</v>
      </c>
      <c r="J44" s="30">
        <v>112</v>
      </c>
      <c r="K44" s="33">
        <v>22.405000000000001</v>
      </c>
      <c r="L44" s="34">
        <v>4.7699999999999996</v>
      </c>
      <c r="M44" s="34">
        <v>1.45</v>
      </c>
      <c r="N44" s="34">
        <f t="shared" si="2"/>
        <v>7.8727061249999988</v>
      </c>
      <c r="O44" s="34">
        <f t="shared" si="3"/>
        <v>2.8459083375222525</v>
      </c>
    </row>
    <row r="45" spans="1:15" ht="24.95" customHeight="1" x14ac:dyDescent="0.45">
      <c r="A45" s="43" t="s">
        <v>222</v>
      </c>
      <c r="B45" s="44" t="s">
        <v>185</v>
      </c>
      <c r="C45" s="43" t="s">
        <v>223</v>
      </c>
      <c r="D45" s="43" t="s">
        <v>224</v>
      </c>
      <c r="E45" s="60">
        <v>2</v>
      </c>
      <c r="F45" s="61">
        <v>1.0620000000000001</v>
      </c>
      <c r="G45" s="60">
        <v>4</v>
      </c>
      <c r="H45" s="62" t="s">
        <v>52</v>
      </c>
      <c r="I45" s="60">
        <v>11.35</v>
      </c>
      <c r="J45" s="30">
        <v>113</v>
      </c>
      <c r="K45" s="33">
        <v>96.977999999999994</v>
      </c>
      <c r="L45" s="34">
        <v>6.05</v>
      </c>
      <c r="M45" s="34">
        <v>1.61</v>
      </c>
      <c r="N45" s="34">
        <f t="shared" si="2"/>
        <v>12.310530925000002</v>
      </c>
      <c r="O45" s="34">
        <f t="shared" si="3"/>
        <v>7.8776456182778309</v>
      </c>
    </row>
    <row r="46" spans="1:15" ht="24.95" customHeight="1" x14ac:dyDescent="0.45">
      <c r="A46" s="43" t="s">
        <v>225</v>
      </c>
      <c r="B46" s="44" t="s">
        <v>185</v>
      </c>
      <c r="C46" s="43" t="s">
        <v>226</v>
      </c>
      <c r="D46" s="43" t="s">
        <v>227</v>
      </c>
      <c r="E46" s="60">
        <v>3</v>
      </c>
      <c r="F46" s="61">
        <v>1.095</v>
      </c>
      <c r="G46" s="60">
        <v>5</v>
      </c>
      <c r="H46" s="62" t="s">
        <v>53</v>
      </c>
      <c r="I46" s="60">
        <v>7.133</v>
      </c>
      <c r="J46" s="30">
        <v>114</v>
      </c>
      <c r="K46" s="33">
        <v>115.652</v>
      </c>
      <c r="L46" s="34">
        <v>7.07</v>
      </c>
      <c r="M46" s="34">
        <v>1.6</v>
      </c>
      <c r="N46" s="34">
        <f t="shared" si="2"/>
        <v>14.207872000000002</v>
      </c>
      <c r="O46" s="34">
        <f t="shared" si="3"/>
        <v>8.1399945044549948</v>
      </c>
    </row>
    <row r="47" spans="1:15" ht="24.95" customHeight="1" x14ac:dyDescent="0.45">
      <c r="A47" s="43" t="s">
        <v>228</v>
      </c>
      <c r="B47" s="44" t="s">
        <v>185</v>
      </c>
      <c r="C47" s="43" t="s">
        <v>229</v>
      </c>
      <c r="D47" s="43" t="s">
        <v>230</v>
      </c>
      <c r="E47" s="60">
        <v>1</v>
      </c>
      <c r="F47" s="61">
        <v>1.0509999999999999</v>
      </c>
      <c r="G47" s="60">
        <v>1</v>
      </c>
      <c r="H47" s="62" t="s">
        <v>49</v>
      </c>
      <c r="I47" s="60">
        <v>2.83</v>
      </c>
      <c r="J47" s="30">
        <v>115</v>
      </c>
      <c r="K47" s="33">
        <v>94.105999999999995</v>
      </c>
      <c r="L47" s="34">
        <v>3.89</v>
      </c>
      <c r="M47" s="34">
        <v>1.93</v>
      </c>
      <c r="N47" s="34">
        <f t="shared" si="2"/>
        <v>11.374540885</v>
      </c>
      <c r="O47" s="34">
        <f t="shared" si="3"/>
        <v>8.2733888735765007</v>
      </c>
    </row>
    <row r="48" spans="1:15" ht="24.95" customHeight="1" x14ac:dyDescent="0.45">
      <c r="A48" s="43" t="s">
        <v>231</v>
      </c>
      <c r="B48" s="44" t="s">
        <v>185</v>
      </c>
      <c r="C48" s="43" t="s">
        <v>232</v>
      </c>
      <c r="D48" s="43" t="s">
        <v>233</v>
      </c>
      <c r="E48" s="60">
        <v>2</v>
      </c>
      <c r="F48" s="61">
        <v>1.0620000000000001</v>
      </c>
      <c r="G48" s="60">
        <v>2</v>
      </c>
      <c r="H48" s="62" t="s">
        <v>50</v>
      </c>
      <c r="I48" s="60">
        <v>8.9019999999999992</v>
      </c>
      <c r="J48" s="30">
        <v>116</v>
      </c>
      <c r="K48" s="33">
        <v>109.13200000000001</v>
      </c>
      <c r="L48" s="34">
        <v>7.22</v>
      </c>
      <c r="M48" s="34">
        <v>1.6</v>
      </c>
      <c r="N48" s="34">
        <f t="shared" si="2"/>
        <v>14.509312000000001</v>
      </c>
      <c r="O48" s="34">
        <f t="shared" si="3"/>
        <v>7.5215144591280412</v>
      </c>
    </row>
    <row r="49" spans="1:15" ht="24.95" customHeight="1" x14ac:dyDescent="0.45">
      <c r="A49" s="43" t="s">
        <v>234</v>
      </c>
      <c r="B49" s="44" t="s">
        <v>185</v>
      </c>
      <c r="C49" s="43" t="s">
        <v>235</v>
      </c>
      <c r="D49" s="43" t="s">
        <v>236</v>
      </c>
      <c r="E49" s="60">
        <v>3</v>
      </c>
      <c r="F49" s="61">
        <v>1.095</v>
      </c>
      <c r="G49" s="60">
        <v>3</v>
      </c>
      <c r="H49" s="62" t="s">
        <v>51</v>
      </c>
      <c r="I49" s="60">
        <v>2.7</v>
      </c>
      <c r="J49" s="30">
        <v>117</v>
      </c>
      <c r="K49" s="33">
        <v>100.41</v>
      </c>
      <c r="L49" s="34">
        <v>6.23</v>
      </c>
      <c r="M49" s="34">
        <v>1.61</v>
      </c>
      <c r="N49" s="34">
        <f t="shared" si="2"/>
        <v>12.676794655000004</v>
      </c>
      <c r="O49" s="34">
        <f t="shared" si="3"/>
        <v>7.9207719879248897</v>
      </c>
    </row>
    <row r="50" spans="1:15" ht="24.95" customHeight="1" x14ac:dyDescent="0.45">
      <c r="A50" s="43" t="s">
        <v>237</v>
      </c>
      <c r="B50" s="44" t="s">
        <v>185</v>
      </c>
      <c r="C50" s="43" t="s">
        <v>238</v>
      </c>
      <c r="D50" s="43" t="s">
        <v>239</v>
      </c>
      <c r="E50" s="60">
        <v>1</v>
      </c>
      <c r="F50" s="61">
        <v>1.0509999999999999</v>
      </c>
      <c r="G50" s="60">
        <v>4</v>
      </c>
      <c r="H50" s="62" t="s">
        <v>52</v>
      </c>
      <c r="I50" s="60">
        <v>11.35</v>
      </c>
      <c r="J50" s="30">
        <v>118</v>
      </c>
      <c r="K50" s="33">
        <v>45.817</v>
      </c>
      <c r="L50" s="34">
        <v>8.1999999999999993</v>
      </c>
      <c r="M50" s="34">
        <v>1.6</v>
      </c>
      <c r="N50" s="34">
        <f t="shared" si="2"/>
        <v>16.478719999999999</v>
      </c>
      <c r="O50" s="34">
        <f t="shared" si="3"/>
        <v>2.780373718347056</v>
      </c>
    </row>
    <row r="51" spans="1:15" ht="24.95" customHeight="1" x14ac:dyDescent="0.45">
      <c r="A51" s="43" t="s">
        <v>240</v>
      </c>
      <c r="B51" s="44" t="s">
        <v>185</v>
      </c>
      <c r="C51" s="43" t="s">
        <v>241</v>
      </c>
      <c r="D51" s="43" t="s">
        <v>242</v>
      </c>
      <c r="E51" s="60">
        <v>2</v>
      </c>
      <c r="F51" s="61">
        <v>1.0620000000000001</v>
      </c>
      <c r="G51" s="60">
        <v>5</v>
      </c>
      <c r="H51" s="62" t="s">
        <v>53</v>
      </c>
      <c r="I51" s="60">
        <v>7.133</v>
      </c>
      <c r="J51" s="30">
        <v>119</v>
      </c>
      <c r="K51" s="33">
        <v>28.838000000000001</v>
      </c>
      <c r="L51" s="34">
        <v>6.65</v>
      </c>
      <c r="M51" s="34">
        <v>1.46</v>
      </c>
      <c r="N51" s="34">
        <f t="shared" si="2"/>
        <v>11.127484900000002</v>
      </c>
      <c r="O51" s="34">
        <f t="shared" si="3"/>
        <v>2.5916009106424394</v>
      </c>
    </row>
    <row r="52" spans="1:15" ht="24.95" customHeight="1" x14ac:dyDescent="0.45">
      <c r="A52" s="43" t="s">
        <v>243</v>
      </c>
      <c r="B52" s="44" t="s">
        <v>185</v>
      </c>
      <c r="C52" s="43" t="s">
        <v>244</v>
      </c>
      <c r="D52" s="43" t="s">
        <v>245</v>
      </c>
      <c r="E52" s="60">
        <v>3</v>
      </c>
      <c r="F52" s="61">
        <v>1.095</v>
      </c>
      <c r="G52" s="60">
        <v>1</v>
      </c>
      <c r="H52" s="62" t="s">
        <v>49</v>
      </c>
      <c r="I52" s="60">
        <v>2.83</v>
      </c>
      <c r="J52" s="30">
        <v>120</v>
      </c>
      <c r="K52" s="33">
        <v>24.146999999999998</v>
      </c>
      <c r="L52" s="34">
        <v>5.48</v>
      </c>
      <c r="M52" s="34">
        <v>1.45</v>
      </c>
      <c r="N52" s="34">
        <f t="shared" si="2"/>
        <v>9.044534500000001</v>
      </c>
      <c r="O52" s="34">
        <f t="shared" si="3"/>
        <v>2.6697891417186805</v>
      </c>
    </row>
    <row r="53" spans="1:15" ht="24.95" customHeight="1" x14ac:dyDescent="0.45">
      <c r="A53" s="43" t="s">
        <v>246</v>
      </c>
      <c r="B53" s="44" t="s">
        <v>185</v>
      </c>
      <c r="C53" s="43" t="s">
        <v>247</v>
      </c>
      <c r="D53" s="43" t="s">
        <v>248</v>
      </c>
      <c r="E53" s="60">
        <v>1</v>
      </c>
      <c r="F53" s="61">
        <v>1.0509999999999999</v>
      </c>
      <c r="G53" s="60">
        <v>2</v>
      </c>
      <c r="H53" s="62" t="s">
        <v>50</v>
      </c>
      <c r="I53" s="60">
        <v>8.9019999999999992</v>
      </c>
      <c r="J53" s="30">
        <v>121</v>
      </c>
      <c r="K53" s="33">
        <v>90.394000000000005</v>
      </c>
      <c r="L53" s="34">
        <v>6.16</v>
      </c>
      <c r="M53" s="34">
        <v>1.61</v>
      </c>
      <c r="N53" s="34">
        <f t="shared" si="2"/>
        <v>12.534358760000003</v>
      </c>
      <c r="O53" s="34">
        <f t="shared" si="3"/>
        <v>7.211697202131143</v>
      </c>
    </row>
    <row r="54" spans="1:15" ht="24.95" customHeight="1" x14ac:dyDescent="0.45">
      <c r="A54" s="43" t="s">
        <v>249</v>
      </c>
      <c r="B54" s="44" t="s">
        <v>185</v>
      </c>
      <c r="C54" s="43" t="s">
        <v>250</v>
      </c>
      <c r="D54" s="43" t="s">
        <v>251</v>
      </c>
      <c r="E54" s="60">
        <v>2</v>
      </c>
      <c r="F54" s="61">
        <v>1.0620000000000001</v>
      </c>
      <c r="G54" s="60">
        <v>3</v>
      </c>
      <c r="H54" s="62" t="s">
        <v>51</v>
      </c>
      <c r="I54" s="60">
        <v>2.7</v>
      </c>
      <c r="J54" s="30">
        <v>122</v>
      </c>
      <c r="K54" s="33">
        <v>127.238</v>
      </c>
      <c r="L54" s="34">
        <v>7.81</v>
      </c>
      <c r="M54" s="34">
        <v>1.61</v>
      </c>
      <c r="N54" s="34">
        <f t="shared" si="2"/>
        <v>15.891776285000002</v>
      </c>
      <c r="O54" s="34">
        <f t="shared" si="3"/>
        <v>8.0065310332928572</v>
      </c>
    </row>
    <row r="55" spans="1:15" ht="24.95" customHeight="1" x14ac:dyDescent="0.45">
      <c r="A55" s="43" t="s">
        <v>252</v>
      </c>
      <c r="B55" s="44" t="s">
        <v>185</v>
      </c>
      <c r="C55" s="43" t="s">
        <v>253</v>
      </c>
      <c r="D55" s="43" t="s">
        <v>254</v>
      </c>
      <c r="E55" s="60">
        <v>3</v>
      </c>
      <c r="F55" s="61">
        <v>1.095</v>
      </c>
      <c r="G55" s="60">
        <v>4</v>
      </c>
      <c r="H55" s="62" t="s">
        <v>52</v>
      </c>
      <c r="I55" s="60">
        <v>11.35</v>
      </c>
      <c r="J55" s="30">
        <v>123</v>
      </c>
      <c r="K55" s="33">
        <v>115.449</v>
      </c>
      <c r="L55" s="34">
        <v>4.7300000000000004</v>
      </c>
      <c r="M55" s="34">
        <v>1.93</v>
      </c>
      <c r="N55" s="34">
        <f t="shared" si="2"/>
        <v>13.830739944999999</v>
      </c>
      <c r="O55" s="34">
        <f t="shared" si="3"/>
        <v>8.347275739338615</v>
      </c>
    </row>
    <row r="56" spans="1:15" ht="24.95" customHeight="1" x14ac:dyDescent="0.45">
      <c r="A56" s="43" t="s">
        <v>255</v>
      </c>
      <c r="B56" s="44" t="s">
        <v>185</v>
      </c>
      <c r="C56" s="43" t="s">
        <v>256</v>
      </c>
      <c r="D56" s="43" t="s">
        <v>257</v>
      </c>
      <c r="E56" s="60">
        <v>1</v>
      </c>
      <c r="F56" s="61">
        <v>1.0509999999999999</v>
      </c>
      <c r="G56" s="60">
        <v>5</v>
      </c>
      <c r="H56" s="62" t="s">
        <v>53</v>
      </c>
      <c r="I56" s="60">
        <v>7.133</v>
      </c>
      <c r="J56" s="30">
        <v>124</v>
      </c>
      <c r="K56" s="33">
        <v>95.201999999999998</v>
      </c>
      <c r="L56" s="34">
        <v>6.56</v>
      </c>
      <c r="M56" s="34">
        <v>1.61</v>
      </c>
      <c r="N56" s="34">
        <f t="shared" si="2"/>
        <v>13.348278160000001</v>
      </c>
      <c r="O56" s="34">
        <f t="shared" si="3"/>
        <v>7.1321558375436185</v>
      </c>
    </row>
    <row r="57" spans="1:15" ht="24.95" customHeight="1" x14ac:dyDescent="0.45">
      <c r="A57" s="43" t="s">
        <v>258</v>
      </c>
      <c r="B57" s="44" t="s">
        <v>185</v>
      </c>
      <c r="C57" s="43" t="s">
        <v>259</v>
      </c>
      <c r="D57" s="43" t="s">
        <v>260</v>
      </c>
      <c r="E57" s="60">
        <v>2</v>
      </c>
      <c r="F57" s="61">
        <v>1.0620000000000001</v>
      </c>
      <c r="G57" s="60">
        <v>1</v>
      </c>
      <c r="H57" s="62" t="s">
        <v>49</v>
      </c>
      <c r="I57" s="60">
        <v>2.83</v>
      </c>
      <c r="J57" s="30">
        <v>125</v>
      </c>
      <c r="K57" s="33">
        <v>30.337</v>
      </c>
      <c r="L57" s="34">
        <v>7.09</v>
      </c>
      <c r="M57" s="34">
        <v>1.44</v>
      </c>
      <c r="N57" s="34">
        <f t="shared" si="2"/>
        <v>11.540931840000001</v>
      </c>
      <c r="O57" s="34">
        <f t="shared" si="3"/>
        <v>2.628643892935425</v>
      </c>
    </row>
    <row r="58" spans="1:15" ht="24.95" customHeight="1" x14ac:dyDescent="0.45">
      <c r="A58" s="43" t="s">
        <v>261</v>
      </c>
      <c r="B58" s="44" t="s">
        <v>262</v>
      </c>
      <c r="C58" s="43" t="s">
        <v>263</v>
      </c>
      <c r="D58" s="43" t="s">
        <v>264</v>
      </c>
      <c r="E58" s="60">
        <v>3</v>
      </c>
      <c r="F58" s="61">
        <v>1.095</v>
      </c>
      <c r="G58" s="60">
        <v>2</v>
      </c>
      <c r="H58" s="62" t="s">
        <v>50</v>
      </c>
      <c r="I58" s="60">
        <v>8.9019999999999992</v>
      </c>
      <c r="J58" s="30">
        <v>126</v>
      </c>
      <c r="K58" s="33">
        <v>135.85400000000001</v>
      </c>
      <c r="L58" s="34">
        <v>8.41</v>
      </c>
      <c r="M58" s="34">
        <v>1.6</v>
      </c>
      <c r="N58" s="34">
        <f t="shared" si="2"/>
        <v>16.900736000000002</v>
      </c>
      <c r="O58" s="34">
        <f t="shared" si="3"/>
        <v>8.0383481524118245</v>
      </c>
    </row>
    <row r="59" spans="1:15" ht="24.95" customHeight="1" x14ac:dyDescent="0.45">
      <c r="A59" s="43" t="s">
        <v>265</v>
      </c>
      <c r="B59" s="44" t="s">
        <v>262</v>
      </c>
      <c r="C59" s="43" t="s">
        <v>266</v>
      </c>
      <c r="D59" s="43" t="s">
        <v>267</v>
      </c>
      <c r="E59" s="60">
        <v>1</v>
      </c>
      <c r="F59" s="61">
        <v>1.0509999999999999</v>
      </c>
      <c r="G59" s="60">
        <v>3</v>
      </c>
      <c r="H59" s="62" t="s">
        <v>51</v>
      </c>
      <c r="I59" s="60">
        <v>2.7</v>
      </c>
      <c r="J59" s="30">
        <v>127</v>
      </c>
      <c r="K59" s="33">
        <v>105.13500000000001</v>
      </c>
      <c r="L59" s="34">
        <v>4.28</v>
      </c>
      <c r="M59" s="34">
        <v>1.93</v>
      </c>
      <c r="N59" s="34">
        <f t="shared" si="2"/>
        <v>12.514919019999999</v>
      </c>
      <c r="O59" s="34">
        <f t="shared" si="3"/>
        <v>8.400773495376562</v>
      </c>
    </row>
    <row r="60" spans="1:15" ht="24.95" customHeight="1" x14ac:dyDescent="0.45">
      <c r="A60" s="43" t="s">
        <v>268</v>
      </c>
      <c r="B60" s="44" t="s">
        <v>262</v>
      </c>
      <c r="C60" s="43" t="s">
        <v>269</v>
      </c>
      <c r="D60" s="43" t="s">
        <v>270</v>
      </c>
      <c r="E60" s="60">
        <v>2</v>
      </c>
      <c r="F60" s="61">
        <v>1.0620000000000001</v>
      </c>
      <c r="G60" s="60">
        <v>4</v>
      </c>
      <c r="H60" s="62" t="s">
        <v>52</v>
      </c>
      <c r="I60" s="60">
        <v>11.35</v>
      </c>
      <c r="J60" s="30">
        <v>128</v>
      </c>
      <c r="K60" s="33">
        <v>34.881</v>
      </c>
      <c r="L60" s="34">
        <v>8.0500000000000007</v>
      </c>
      <c r="M60" s="34">
        <v>1.46</v>
      </c>
      <c r="N60" s="34">
        <f t="shared" si="2"/>
        <v>13.470113300000003</v>
      </c>
      <c r="O60" s="34">
        <f t="shared" si="3"/>
        <v>2.5895105128774225</v>
      </c>
    </row>
    <row r="61" spans="1:15" ht="24.95" customHeight="1" x14ac:dyDescent="0.45">
      <c r="A61" s="43" t="s">
        <v>271</v>
      </c>
      <c r="B61" s="44" t="s">
        <v>262</v>
      </c>
      <c r="C61" s="43" t="s">
        <v>272</v>
      </c>
      <c r="D61" s="43" t="s">
        <v>273</v>
      </c>
      <c r="E61" s="60">
        <v>3</v>
      </c>
      <c r="F61" s="61">
        <v>1.095</v>
      </c>
      <c r="G61" s="60">
        <v>5</v>
      </c>
      <c r="H61" s="62" t="s">
        <v>53</v>
      </c>
      <c r="I61" s="60">
        <v>7.133</v>
      </c>
      <c r="J61" s="30">
        <v>129</v>
      </c>
      <c r="K61" s="33">
        <v>105.41500000000001</v>
      </c>
      <c r="L61" s="34">
        <v>6.51</v>
      </c>
      <c r="M61" s="34">
        <v>1.61</v>
      </c>
      <c r="N61" s="34">
        <f t="shared" si="2"/>
        <v>13.246538235000003</v>
      </c>
      <c r="O61" s="34">
        <f t="shared" si="3"/>
        <v>7.957928186963783</v>
      </c>
    </row>
    <row r="62" spans="1:15" ht="24.95" customHeight="1" x14ac:dyDescent="0.45">
      <c r="A62" s="43" t="s">
        <v>274</v>
      </c>
      <c r="B62" s="44" t="s">
        <v>262</v>
      </c>
      <c r="C62" s="43" t="s">
        <v>269</v>
      </c>
      <c r="D62" s="43" t="s">
        <v>209</v>
      </c>
      <c r="E62" s="60">
        <v>1</v>
      </c>
      <c r="F62" s="61">
        <v>1.0509999999999999</v>
      </c>
      <c r="G62" s="60">
        <v>1</v>
      </c>
      <c r="H62" s="62" t="s">
        <v>49</v>
      </c>
      <c r="I62" s="60">
        <v>2.83</v>
      </c>
      <c r="J62" s="30">
        <v>130</v>
      </c>
      <c r="K62" s="33">
        <v>66.331999999999994</v>
      </c>
      <c r="L62" s="34">
        <v>4.0999999999999996</v>
      </c>
      <c r="M62" s="34">
        <v>1.61</v>
      </c>
      <c r="N62" s="34">
        <f t="shared" si="2"/>
        <v>8.3426738500000006</v>
      </c>
      <c r="O62" s="34">
        <f t="shared" si="3"/>
        <v>7.9509281068203315</v>
      </c>
    </row>
    <row r="63" spans="1:15" ht="24.95" customHeight="1" x14ac:dyDescent="0.45">
      <c r="A63" s="43" t="s">
        <v>275</v>
      </c>
      <c r="B63" s="44" t="s">
        <v>262</v>
      </c>
      <c r="C63" s="43" t="s">
        <v>276</v>
      </c>
      <c r="D63" s="43" t="s">
        <v>277</v>
      </c>
      <c r="E63" s="60">
        <v>2</v>
      </c>
      <c r="F63" s="61">
        <v>1.0620000000000001</v>
      </c>
      <c r="G63" s="60">
        <v>2</v>
      </c>
      <c r="H63" s="62" t="s">
        <v>50</v>
      </c>
      <c r="I63" s="60">
        <v>8.9019999999999992</v>
      </c>
      <c r="J63" s="30">
        <v>131</v>
      </c>
      <c r="K63" s="47">
        <v>87.724999999999994</v>
      </c>
      <c r="L63" s="46">
        <v>5.8</v>
      </c>
      <c r="M63" s="46">
        <v>1.6</v>
      </c>
      <c r="N63" s="46">
        <v>11.66</v>
      </c>
      <c r="O63" s="46">
        <f t="shared" si="3"/>
        <v>7.5235849056603765</v>
      </c>
    </row>
    <row r="64" spans="1:15" ht="24.95" customHeight="1" x14ac:dyDescent="0.45">
      <c r="A64" s="43" t="s">
        <v>278</v>
      </c>
      <c r="B64" s="44" t="s">
        <v>262</v>
      </c>
      <c r="C64" s="43" t="s">
        <v>279</v>
      </c>
      <c r="D64" s="43" t="s">
        <v>280</v>
      </c>
      <c r="E64" s="60">
        <v>3</v>
      </c>
      <c r="F64" s="61">
        <v>1.095</v>
      </c>
      <c r="G64" s="60">
        <v>3</v>
      </c>
      <c r="H64" s="62" t="s">
        <v>51</v>
      </c>
      <c r="I64" s="60">
        <v>2.7</v>
      </c>
      <c r="J64" s="30">
        <v>450</v>
      </c>
      <c r="K64" s="33">
        <v>77.665000000000006</v>
      </c>
      <c r="L64" s="34">
        <v>5.12</v>
      </c>
      <c r="M64" s="34">
        <v>1.64</v>
      </c>
      <c r="N64" s="34">
        <f t="shared" ref="N64:N94" si="4">3.14*M64*M64*L64/4</f>
        <v>10.810040319999999</v>
      </c>
      <c r="O64" s="34">
        <f t="shared" si="3"/>
        <v>7.1845245439380578</v>
      </c>
    </row>
    <row r="65" spans="1:15" ht="24.95" customHeight="1" x14ac:dyDescent="0.45">
      <c r="A65" s="43" t="s">
        <v>281</v>
      </c>
      <c r="B65" s="44" t="s">
        <v>262</v>
      </c>
      <c r="C65" s="43" t="s">
        <v>282</v>
      </c>
      <c r="D65" s="43" t="s">
        <v>283</v>
      </c>
      <c r="E65" s="60">
        <v>1</v>
      </c>
      <c r="F65" s="61">
        <v>1.0509999999999999</v>
      </c>
      <c r="G65" s="60">
        <v>4</v>
      </c>
      <c r="H65" s="62" t="s">
        <v>52</v>
      </c>
      <c r="I65" s="60">
        <v>11.35</v>
      </c>
      <c r="J65" s="30">
        <v>101</v>
      </c>
      <c r="K65" s="33">
        <v>90.95</v>
      </c>
      <c r="L65" s="34">
        <v>5.68</v>
      </c>
      <c r="M65" s="34">
        <v>1.6</v>
      </c>
      <c r="N65" s="34">
        <f t="shared" si="4"/>
        <v>11.414528000000001</v>
      </c>
      <c r="O65" s="34">
        <f t="shared" si="3"/>
        <v>7.9679159751502642</v>
      </c>
    </row>
    <row r="66" spans="1:15" ht="24.95" customHeight="1" x14ac:dyDescent="0.45">
      <c r="A66" s="43" t="s">
        <v>284</v>
      </c>
      <c r="B66" s="44" t="s">
        <v>262</v>
      </c>
      <c r="C66" s="43" t="s">
        <v>285</v>
      </c>
      <c r="D66" s="43" t="s">
        <v>286</v>
      </c>
      <c r="E66" s="60">
        <v>2</v>
      </c>
      <c r="F66" s="61">
        <v>1.0620000000000001</v>
      </c>
      <c r="G66" s="60">
        <v>5</v>
      </c>
      <c r="H66" s="62" t="s">
        <v>53</v>
      </c>
      <c r="I66" s="60">
        <v>7.133</v>
      </c>
      <c r="J66" s="35">
        <v>102</v>
      </c>
      <c r="K66" s="33">
        <v>128.58500000000001</v>
      </c>
      <c r="L66" s="34">
        <v>5.32</v>
      </c>
      <c r="M66" s="34">
        <v>1.93</v>
      </c>
      <c r="N66" s="34">
        <f t="shared" si="4"/>
        <v>15.55592738</v>
      </c>
      <c r="O66" s="34">
        <f t="shared" si="3"/>
        <v>8.2659809896849747</v>
      </c>
    </row>
    <row r="67" spans="1:15" ht="24.95" customHeight="1" x14ac:dyDescent="0.45">
      <c r="A67" s="43" t="s">
        <v>287</v>
      </c>
      <c r="B67" s="44" t="s">
        <v>262</v>
      </c>
      <c r="C67" s="43" t="s">
        <v>288</v>
      </c>
      <c r="D67" s="43" t="s">
        <v>289</v>
      </c>
      <c r="E67" s="60">
        <v>3</v>
      </c>
      <c r="F67" s="61">
        <v>1.095</v>
      </c>
      <c r="G67" s="60">
        <v>1</v>
      </c>
      <c r="H67" s="62" t="s">
        <v>49</v>
      </c>
      <c r="I67" s="60">
        <v>2.83</v>
      </c>
      <c r="J67" s="30">
        <v>103</v>
      </c>
      <c r="K67" s="33">
        <v>101.312</v>
      </c>
      <c r="L67" s="34">
        <v>6.69</v>
      </c>
      <c r="M67" s="34">
        <v>1.6</v>
      </c>
      <c r="N67" s="34">
        <f t="shared" si="4"/>
        <v>13.444224000000002</v>
      </c>
      <c r="O67" s="34">
        <f t="shared" si="3"/>
        <v>7.5357268667942447</v>
      </c>
    </row>
    <row r="68" spans="1:15" ht="24.95" customHeight="1" x14ac:dyDescent="0.45">
      <c r="A68" s="43" t="s">
        <v>290</v>
      </c>
      <c r="B68" s="44" t="s">
        <v>262</v>
      </c>
      <c r="C68" s="43" t="s">
        <v>291</v>
      </c>
      <c r="D68" s="43" t="s">
        <v>292</v>
      </c>
      <c r="E68" s="60">
        <v>1</v>
      </c>
      <c r="F68" s="61">
        <v>1.0509999999999999</v>
      </c>
      <c r="G68" s="60">
        <v>2</v>
      </c>
      <c r="H68" s="62" t="s">
        <v>50</v>
      </c>
      <c r="I68" s="60">
        <v>8.9019999999999992</v>
      </c>
      <c r="J68" s="30">
        <v>104</v>
      </c>
      <c r="K68" s="33">
        <v>27.425999999999998</v>
      </c>
      <c r="L68" s="34">
        <v>3.57</v>
      </c>
      <c r="M68" s="34">
        <v>1.92</v>
      </c>
      <c r="N68" s="34">
        <f t="shared" si="4"/>
        <v>10.33095168</v>
      </c>
      <c r="O68" s="34">
        <f t="shared" si="3"/>
        <v>2.6547409037925145</v>
      </c>
    </row>
    <row r="69" spans="1:15" ht="24.95" customHeight="1" x14ac:dyDescent="0.45">
      <c r="A69" s="43" t="s">
        <v>293</v>
      </c>
      <c r="B69" s="44" t="s">
        <v>294</v>
      </c>
      <c r="C69" s="43" t="s">
        <v>295</v>
      </c>
      <c r="D69" s="43" t="s">
        <v>296</v>
      </c>
      <c r="E69" s="60">
        <v>2</v>
      </c>
      <c r="F69" s="61">
        <v>1.0620000000000001</v>
      </c>
      <c r="G69" s="60">
        <v>3</v>
      </c>
      <c r="H69" s="62" t="s">
        <v>51</v>
      </c>
      <c r="I69" s="60">
        <v>2.7</v>
      </c>
      <c r="J69" s="30">
        <v>105</v>
      </c>
      <c r="K69" s="33">
        <v>90.134</v>
      </c>
      <c r="L69" s="34">
        <v>5.5</v>
      </c>
      <c r="M69" s="34">
        <v>1.61</v>
      </c>
      <c r="N69" s="34">
        <f t="shared" si="4"/>
        <v>11.191391750000003</v>
      </c>
      <c r="O69" s="34">
        <f t="shared" si="3"/>
        <v>8.0538687245936131</v>
      </c>
    </row>
    <row r="70" spans="1:15" ht="24.95" customHeight="1" x14ac:dyDescent="0.45">
      <c r="A70" s="43" t="s">
        <v>297</v>
      </c>
      <c r="B70" s="44" t="s">
        <v>294</v>
      </c>
      <c r="C70" s="43" t="s">
        <v>298</v>
      </c>
      <c r="D70" s="43" t="s">
        <v>299</v>
      </c>
      <c r="E70" s="60">
        <v>3</v>
      </c>
      <c r="F70" s="61">
        <v>1.095</v>
      </c>
      <c r="G70" s="60">
        <v>4</v>
      </c>
      <c r="H70" s="62" t="s">
        <v>52</v>
      </c>
      <c r="I70" s="60">
        <v>11.35</v>
      </c>
      <c r="J70" s="30">
        <v>106</v>
      </c>
      <c r="K70" s="33">
        <v>31.882000000000001</v>
      </c>
      <c r="L70" s="34">
        <v>4.18</v>
      </c>
      <c r="M70" s="34">
        <v>1.92</v>
      </c>
      <c r="N70" s="34">
        <f t="shared" si="4"/>
        <v>12.096184319999999</v>
      </c>
      <c r="O70" s="34">
        <f t="shared" si="3"/>
        <v>2.6357071913401535</v>
      </c>
    </row>
    <row r="71" spans="1:15" ht="24.95" customHeight="1" x14ac:dyDescent="0.45">
      <c r="A71" s="43" t="s">
        <v>300</v>
      </c>
      <c r="B71" s="44" t="s">
        <v>294</v>
      </c>
      <c r="C71" s="43" t="s">
        <v>301</v>
      </c>
      <c r="D71" s="43" t="s">
        <v>302</v>
      </c>
      <c r="E71" s="60">
        <v>1</v>
      </c>
      <c r="F71" s="61">
        <v>1.0509999999999999</v>
      </c>
      <c r="G71" s="60">
        <v>5</v>
      </c>
      <c r="H71" s="62" t="s">
        <v>53</v>
      </c>
      <c r="I71" s="60">
        <v>7.133</v>
      </c>
      <c r="J71" s="30">
        <v>107</v>
      </c>
      <c r="K71" s="33">
        <v>100.515</v>
      </c>
      <c r="L71" s="34">
        <v>6.65</v>
      </c>
      <c r="M71" s="34">
        <v>1.61</v>
      </c>
      <c r="N71" s="34">
        <f t="shared" si="4"/>
        <v>13.531410025000003</v>
      </c>
      <c r="O71" s="34">
        <f t="shared" si="3"/>
        <v>7.4282724279504624</v>
      </c>
    </row>
    <row r="72" spans="1:15" ht="24.95" customHeight="1" x14ac:dyDescent="0.45">
      <c r="A72" s="43" t="s">
        <v>303</v>
      </c>
      <c r="B72" s="44" t="s">
        <v>294</v>
      </c>
      <c r="C72" s="43" t="s">
        <v>304</v>
      </c>
      <c r="D72" s="43" t="s">
        <v>305</v>
      </c>
      <c r="E72" s="60">
        <v>2</v>
      </c>
      <c r="F72" s="61">
        <v>1.0620000000000001</v>
      </c>
      <c r="G72" s="60">
        <v>1</v>
      </c>
      <c r="H72" s="62" t="s">
        <v>49</v>
      </c>
      <c r="I72" s="60">
        <v>2.83</v>
      </c>
      <c r="J72" s="30">
        <v>108</v>
      </c>
      <c r="K72" s="33">
        <v>23.942</v>
      </c>
      <c r="L72" s="34">
        <v>4.32</v>
      </c>
      <c r="M72" s="34">
        <v>1.61</v>
      </c>
      <c r="N72" s="34">
        <f t="shared" si="4"/>
        <v>8.790329520000002</v>
      </c>
      <c r="O72" s="34">
        <f t="shared" si="3"/>
        <v>2.7236749140662471</v>
      </c>
    </row>
    <row r="73" spans="1:15" ht="24.95" customHeight="1" x14ac:dyDescent="0.45">
      <c r="A73" s="43" t="s">
        <v>306</v>
      </c>
      <c r="B73" s="44" t="s">
        <v>294</v>
      </c>
      <c r="C73" s="43" t="s">
        <v>307</v>
      </c>
      <c r="D73" s="43" t="s">
        <v>308</v>
      </c>
      <c r="E73" s="60">
        <v>3</v>
      </c>
      <c r="F73" s="61">
        <v>1.095</v>
      </c>
      <c r="G73" s="60">
        <v>2</v>
      </c>
      <c r="H73" s="62" t="s">
        <v>50</v>
      </c>
      <c r="I73" s="60">
        <v>8.9019999999999992</v>
      </c>
      <c r="J73" s="30">
        <v>109</v>
      </c>
      <c r="K73" s="33">
        <v>67.762</v>
      </c>
      <c r="L73" s="34">
        <v>4</v>
      </c>
      <c r="M73" s="34">
        <v>1.61</v>
      </c>
      <c r="N73" s="34">
        <f t="shared" si="4"/>
        <v>8.1391940000000016</v>
      </c>
      <c r="O73" s="34">
        <f t="shared" si="3"/>
        <v>8.3253943818024219</v>
      </c>
    </row>
    <row r="74" spans="1:15" ht="24.95" customHeight="1" x14ac:dyDescent="0.45">
      <c r="A74" s="43" t="s">
        <v>309</v>
      </c>
      <c r="B74" s="44" t="s">
        <v>294</v>
      </c>
      <c r="C74" s="43" t="s">
        <v>310</v>
      </c>
      <c r="D74" s="43" t="s">
        <v>311</v>
      </c>
      <c r="E74" s="60">
        <v>1</v>
      </c>
      <c r="F74" s="61">
        <v>1.0509999999999999</v>
      </c>
      <c r="G74" s="60">
        <v>3</v>
      </c>
      <c r="H74" s="62" t="s">
        <v>51</v>
      </c>
      <c r="I74" s="60">
        <v>2.7</v>
      </c>
      <c r="J74" s="30">
        <v>110</v>
      </c>
      <c r="K74" s="33">
        <v>25.492999999999999</v>
      </c>
      <c r="L74" s="34">
        <v>4.8899999999999997</v>
      </c>
      <c r="M74" s="34">
        <v>1.6</v>
      </c>
      <c r="N74" s="34">
        <f t="shared" si="4"/>
        <v>9.826944000000001</v>
      </c>
      <c r="O74" s="34">
        <f t="shared" si="3"/>
        <v>2.5941940851601468</v>
      </c>
    </row>
    <row r="75" spans="1:15" ht="24.95" customHeight="1" x14ac:dyDescent="0.45">
      <c r="A75" s="43" t="s">
        <v>312</v>
      </c>
      <c r="B75" s="44" t="s">
        <v>294</v>
      </c>
      <c r="C75" s="43" t="s">
        <v>313</v>
      </c>
      <c r="D75" s="43" t="s">
        <v>314</v>
      </c>
      <c r="E75" s="60">
        <v>2</v>
      </c>
      <c r="F75" s="61">
        <v>1.0620000000000001</v>
      </c>
      <c r="G75" s="60">
        <v>4</v>
      </c>
      <c r="H75" s="62" t="s">
        <v>52</v>
      </c>
      <c r="I75" s="60">
        <v>11.35</v>
      </c>
      <c r="J75" s="30">
        <v>111</v>
      </c>
      <c r="K75" s="33">
        <v>96.004999999999995</v>
      </c>
      <c r="L75" s="34">
        <v>6.28</v>
      </c>
      <c r="M75" s="34">
        <v>1.6</v>
      </c>
      <c r="N75" s="34">
        <f t="shared" si="4"/>
        <v>12.620288000000002</v>
      </c>
      <c r="O75" s="34">
        <f t="shared" si="3"/>
        <v>7.6071956519534245</v>
      </c>
    </row>
    <row r="76" spans="1:15" ht="24.95" customHeight="1" x14ac:dyDescent="0.45">
      <c r="A76" s="43" t="s">
        <v>315</v>
      </c>
      <c r="B76" s="44" t="s">
        <v>294</v>
      </c>
      <c r="C76" s="43" t="s">
        <v>316</v>
      </c>
      <c r="D76" s="43" t="s">
        <v>317</v>
      </c>
      <c r="E76" s="60">
        <v>3</v>
      </c>
      <c r="F76" s="61">
        <v>1.095</v>
      </c>
      <c r="G76" s="60">
        <v>5</v>
      </c>
      <c r="H76" s="62" t="s">
        <v>53</v>
      </c>
      <c r="I76" s="60">
        <v>7.133</v>
      </c>
      <c r="J76" s="30">
        <v>112</v>
      </c>
      <c r="K76" s="33">
        <v>22.405000000000001</v>
      </c>
      <c r="L76" s="34">
        <v>4.7699999999999996</v>
      </c>
      <c r="M76" s="34">
        <v>1.45</v>
      </c>
      <c r="N76" s="34">
        <f t="shared" si="4"/>
        <v>7.8727061249999988</v>
      </c>
      <c r="O76" s="34">
        <f t="shared" si="3"/>
        <v>2.8459083375222525</v>
      </c>
    </row>
    <row r="77" spans="1:15" ht="24.95" customHeight="1" x14ac:dyDescent="0.45">
      <c r="A77" s="43" t="s">
        <v>318</v>
      </c>
      <c r="B77" s="44" t="s">
        <v>294</v>
      </c>
      <c r="C77" s="43" t="s">
        <v>319</v>
      </c>
      <c r="D77" s="43" t="s">
        <v>320</v>
      </c>
      <c r="E77" s="60">
        <v>1</v>
      </c>
      <c r="F77" s="61">
        <v>1.0509999999999999</v>
      </c>
      <c r="G77" s="60">
        <v>1</v>
      </c>
      <c r="H77" s="62" t="s">
        <v>49</v>
      </c>
      <c r="I77" s="60">
        <v>2.83</v>
      </c>
      <c r="J77" s="30">
        <v>113</v>
      </c>
      <c r="K77" s="33">
        <v>96.977999999999994</v>
      </c>
      <c r="L77" s="34">
        <v>6.05</v>
      </c>
      <c r="M77" s="34">
        <v>1.61</v>
      </c>
      <c r="N77" s="34">
        <f t="shared" si="4"/>
        <v>12.310530925000002</v>
      </c>
      <c r="O77" s="34">
        <f t="shared" si="3"/>
        <v>7.8776456182778309</v>
      </c>
    </row>
    <row r="78" spans="1:15" ht="24.95" customHeight="1" x14ac:dyDescent="0.45">
      <c r="A78" s="43" t="s">
        <v>321</v>
      </c>
      <c r="B78" s="44" t="s">
        <v>294</v>
      </c>
      <c r="C78" s="43" t="s">
        <v>322</v>
      </c>
      <c r="D78" s="43" t="s">
        <v>323</v>
      </c>
      <c r="E78" s="60">
        <v>2</v>
      </c>
      <c r="F78" s="61">
        <v>1.0620000000000001</v>
      </c>
      <c r="G78" s="60">
        <v>2</v>
      </c>
      <c r="H78" s="62" t="s">
        <v>50</v>
      </c>
      <c r="I78" s="60">
        <v>8.9019999999999992</v>
      </c>
      <c r="J78" s="30">
        <v>114</v>
      </c>
      <c r="K78" s="33">
        <v>115.652</v>
      </c>
      <c r="L78" s="34">
        <v>7.07</v>
      </c>
      <c r="M78" s="34">
        <v>1.6</v>
      </c>
      <c r="N78" s="34">
        <f t="shared" si="4"/>
        <v>14.207872000000002</v>
      </c>
      <c r="O78" s="34">
        <f t="shared" si="3"/>
        <v>8.1399945044549948</v>
      </c>
    </row>
    <row r="79" spans="1:15" ht="24.95" customHeight="1" x14ac:dyDescent="0.45">
      <c r="A79" s="43" t="s">
        <v>324</v>
      </c>
      <c r="B79" s="44" t="s">
        <v>294</v>
      </c>
      <c r="C79" s="43" t="s">
        <v>325</v>
      </c>
      <c r="D79" s="43" t="s">
        <v>326</v>
      </c>
      <c r="E79" s="60">
        <v>3</v>
      </c>
      <c r="F79" s="61">
        <v>1.095</v>
      </c>
      <c r="G79" s="60">
        <v>3</v>
      </c>
      <c r="H79" s="62" t="s">
        <v>51</v>
      </c>
      <c r="I79" s="60">
        <v>2.7</v>
      </c>
      <c r="J79" s="30">
        <v>115</v>
      </c>
      <c r="K79" s="33">
        <v>94.105999999999995</v>
      </c>
      <c r="L79" s="34">
        <v>3.89</v>
      </c>
      <c r="M79" s="34">
        <v>1.93</v>
      </c>
      <c r="N79" s="34">
        <f t="shared" si="4"/>
        <v>11.374540885</v>
      </c>
      <c r="O79" s="34">
        <f t="shared" si="3"/>
        <v>8.2733888735765007</v>
      </c>
    </row>
    <row r="80" spans="1:15" ht="24.95" customHeight="1" x14ac:dyDescent="0.45">
      <c r="A80" s="43" t="s">
        <v>327</v>
      </c>
      <c r="B80" s="44" t="s">
        <v>294</v>
      </c>
      <c r="C80" s="43" t="s">
        <v>328</v>
      </c>
      <c r="D80" s="43" t="s">
        <v>329</v>
      </c>
      <c r="E80" s="60">
        <v>1</v>
      </c>
      <c r="F80" s="61">
        <v>1.0509999999999999</v>
      </c>
      <c r="G80" s="60">
        <v>4</v>
      </c>
      <c r="H80" s="62" t="s">
        <v>52</v>
      </c>
      <c r="I80" s="60">
        <v>11.35</v>
      </c>
      <c r="J80" s="30">
        <v>116</v>
      </c>
      <c r="K80" s="33">
        <v>109.13200000000001</v>
      </c>
      <c r="L80" s="34">
        <v>7.22</v>
      </c>
      <c r="M80" s="34">
        <v>1.6</v>
      </c>
      <c r="N80" s="34">
        <f t="shared" si="4"/>
        <v>14.509312000000001</v>
      </c>
      <c r="O80" s="34">
        <f t="shared" si="3"/>
        <v>7.5215144591280412</v>
      </c>
    </row>
    <row r="81" spans="1:15" ht="24.95" customHeight="1" x14ac:dyDescent="0.45">
      <c r="A81" s="43" t="s">
        <v>330</v>
      </c>
      <c r="B81" s="44" t="s">
        <v>294</v>
      </c>
      <c r="C81" s="43" t="s">
        <v>331</v>
      </c>
      <c r="D81" s="43" t="s">
        <v>332</v>
      </c>
      <c r="E81" s="60">
        <v>2</v>
      </c>
      <c r="F81" s="61">
        <v>1.0620000000000001</v>
      </c>
      <c r="G81" s="60">
        <v>5</v>
      </c>
      <c r="H81" s="62" t="s">
        <v>53</v>
      </c>
      <c r="I81" s="60">
        <v>7.133</v>
      </c>
      <c r="J81" s="30">
        <v>117</v>
      </c>
      <c r="K81" s="33">
        <v>100.41</v>
      </c>
      <c r="L81" s="34">
        <v>6.23</v>
      </c>
      <c r="M81" s="34">
        <v>1.61</v>
      </c>
      <c r="N81" s="34">
        <f t="shared" si="4"/>
        <v>12.676794655000004</v>
      </c>
      <c r="O81" s="34">
        <f t="shared" si="3"/>
        <v>7.9207719879248897</v>
      </c>
    </row>
    <row r="82" spans="1:15" ht="24.95" customHeight="1" x14ac:dyDescent="0.45">
      <c r="A82" s="43" t="s">
        <v>333</v>
      </c>
      <c r="B82" s="44" t="s">
        <v>294</v>
      </c>
      <c r="C82" s="43" t="s">
        <v>334</v>
      </c>
      <c r="D82" s="43" t="s">
        <v>335</v>
      </c>
      <c r="E82" s="60">
        <v>3</v>
      </c>
      <c r="F82" s="61">
        <v>1.095</v>
      </c>
      <c r="G82" s="60">
        <v>1</v>
      </c>
      <c r="H82" s="62" t="s">
        <v>49</v>
      </c>
      <c r="I82" s="60">
        <v>2.83</v>
      </c>
      <c r="J82" s="30">
        <v>130</v>
      </c>
      <c r="K82" s="33">
        <v>66.331999999999994</v>
      </c>
      <c r="L82" s="34">
        <v>4.0999999999999996</v>
      </c>
      <c r="M82" s="34">
        <v>1.61</v>
      </c>
      <c r="N82" s="34">
        <f>3.14*M82*M82*L82/4</f>
        <v>8.3426738500000006</v>
      </c>
      <c r="O82" s="34">
        <f>K82/N82</f>
        <v>7.9509281068203315</v>
      </c>
    </row>
    <row r="83" spans="1:15" ht="24.95" customHeight="1" x14ac:dyDescent="0.45">
      <c r="A83" s="43" t="s">
        <v>336</v>
      </c>
      <c r="B83" s="44" t="s">
        <v>294</v>
      </c>
      <c r="C83" s="43" t="s">
        <v>337</v>
      </c>
      <c r="D83" s="43" t="s">
        <v>338</v>
      </c>
      <c r="E83" s="60">
        <v>1</v>
      </c>
      <c r="F83" s="61">
        <v>1.0509999999999999</v>
      </c>
      <c r="G83" s="60">
        <v>2</v>
      </c>
      <c r="H83" s="62" t="s">
        <v>50</v>
      </c>
      <c r="I83" s="60">
        <v>8.9019999999999992</v>
      </c>
      <c r="J83" s="30">
        <v>119</v>
      </c>
      <c r="K83" s="33">
        <v>28.838000000000001</v>
      </c>
      <c r="L83" s="34">
        <v>6.65</v>
      </c>
      <c r="M83" s="34">
        <v>1.46</v>
      </c>
      <c r="N83" s="34">
        <f t="shared" si="4"/>
        <v>11.127484900000002</v>
      </c>
      <c r="O83" s="34">
        <f t="shared" si="3"/>
        <v>2.5916009106424394</v>
      </c>
    </row>
    <row r="84" spans="1:15" ht="24.95" customHeight="1" x14ac:dyDescent="0.45">
      <c r="A84" s="43" t="s">
        <v>339</v>
      </c>
      <c r="B84" s="44" t="s">
        <v>294</v>
      </c>
      <c r="C84" s="43" t="s">
        <v>340</v>
      </c>
      <c r="D84" s="43" t="s">
        <v>341</v>
      </c>
      <c r="E84" s="60">
        <v>2</v>
      </c>
      <c r="F84" s="61">
        <v>1.0620000000000001</v>
      </c>
      <c r="G84" s="60">
        <v>3</v>
      </c>
      <c r="H84" s="62" t="s">
        <v>51</v>
      </c>
      <c r="I84" s="60">
        <v>2.7</v>
      </c>
      <c r="J84" s="30">
        <v>120</v>
      </c>
      <c r="K84" s="33">
        <v>24.146999999999998</v>
      </c>
      <c r="L84" s="34">
        <v>5.48</v>
      </c>
      <c r="M84" s="34">
        <v>1.45</v>
      </c>
      <c r="N84" s="34">
        <f t="shared" si="4"/>
        <v>9.044534500000001</v>
      </c>
      <c r="O84" s="34">
        <f t="shared" si="3"/>
        <v>2.6697891417186805</v>
      </c>
    </row>
    <row r="85" spans="1:15" ht="24.95" customHeight="1" x14ac:dyDescent="0.45">
      <c r="A85" s="43" t="s">
        <v>342</v>
      </c>
      <c r="B85" s="44" t="s">
        <v>294</v>
      </c>
      <c r="C85" s="43" t="s">
        <v>343</v>
      </c>
      <c r="D85" s="43" t="s">
        <v>344</v>
      </c>
      <c r="E85" s="60">
        <v>3</v>
      </c>
      <c r="F85" s="61">
        <v>1.095</v>
      </c>
      <c r="G85" s="60">
        <v>4</v>
      </c>
      <c r="H85" s="62" t="s">
        <v>52</v>
      </c>
      <c r="I85" s="60">
        <v>11.35</v>
      </c>
      <c r="J85" s="30">
        <v>121</v>
      </c>
      <c r="K85" s="33">
        <v>90.394000000000005</v>
      </c>
      <c r="L85" s="34">
        <v>6.16</v>
      </c>
      <c r="M85" s="34">
        <v>1.61</v>
      </c>
      <c r="N85" s="34">
        <f t="shared" si="4"/>
        <v>12.534358760000003</v>
      </c>
      <c r="O85" s="34">
        <f t="shared" si="3"/>
        <v>7.211697202131143</v>
      </c>
    </row>
    <row r="86" spans="1:15" ht="24.95" customHeight="1" x14ac:dyDescent="0.45">
      <c r="A86" s="43" t="s">
        <v>345</v>
      </c>
      <c r="B86" s="44" t="s">
        <v>294</v>
      </c>
      <c r="C86" s="43" t="s">
        <v>346</v>
      </c>
      <c r="D86" s="43" t="s">
        <v>347</v>
      </c>
      <c r="E86" s="60">
        <v>1</v>
      </c>
      <c r="F86" s="61">
        <v>1.0509999999999999</v>
      </c>
      <c r="G86" s="60">
        <v>5</v>
      </c>
      <c r="H86" s="62" t="s">
        <v>53</v>
      </c>
      <c r="I86" s="60">
        <v>7.133</v>
      </c>
      <c r="J86" s="30">
        <v>122</v>
      </c>
      <c r="K86" s="33">
        <v>127.238</v>
      </c>
      <c r="L86" s="34">
        <v>7.81</v>
      </c>
      <c r="M86" s="34">
        <v>1.61</v>
      </c>
      <c r="N86" s="34">
        <f t="shared" si="4"/>
        <v>15.891776285000002</v>
      </c>
      <c r="O86" s="34">
        <f t="shared" si="3"/>
        <v>8.0065310332928572</v>
      </c>
    </row>
    <row r="87" spans="1:15" ht="24.95" customHeight="1" x14ac:dyDescent="0.45">
      <c r="A87" s="43" t="s">
        <v>348</v>
      </c>
      <c r="B87" s="44" t="s">
        <v>294</v>
      </c>
      <c r="C87" s="43" t="s">
        <v>349</v>
      </c>
      <c r="D87" s="43" t="s">
        <v>120</v>
      </c>
      <c r="E87" s="60">
        <v>2</v>
      </c>
      <c r="F87" s="61">
        <v>1.0620000000000001</v>
      </c>
      <c r="G87" s="60">
        <v>1</v>
      </c>
      <c r="H87" s="62" t="s">
        <v>49</v>
      </c>
      <c r="I87" s="60">
        <v>2.83</v>
      </c>
      <c r="J87" s="30">
        <v>123</v>
      </c>
      <c r="K87" s="33">
        <v>115.449</v>
      </c>
      <c r="L87" s="34">
        <v>4.7300000000000004</v>
      </c>
      <c r="M87" s="34">
        <v>1.93</v>
      </c>
      <c r="N87" s="34">
        <f t="shared" si="4"/>
        <v>13.830739944999999</v>
      </c>
      <c r="O87" s="34">
        <f t="shared" si="3"/>
        <v>8.347275739338615</v>
      </c>
    </row>
    <row r="88" spans="1:15" ht="24.95" customHeight="1" x14ac:dyDescent="0.45">
      <c r="A88" s="43" t="s">
        <v>350</v>
      </c>
      <c r="B88" s="44" t="s">
        <v>294</v>
      </c>
      <c r="C88" s="43" t="s">
        <v>351</v>
      </c>
      <c r="D88" s="43" t="s">
        <v>352</v>
      </c>
      <c r="E88" s="60">
        <v>3</v>
      </c>
      <c r="F88" s="61">
        <v>1.095</v>
      </c>
      <c r="G88" s="60">
        <v>2</v>
      </c>
      <c r="H88" s="62" t="s">
        <v>50</v>
      </c>
      <c r="I88" s="60">
        <v>8.9019999999999992</v>
      </c>
      <c r="J88" s="30">
        <v>124</v>
      </c>
      <c r="K88" s="33">
        <v>95.201999999999998</v>
      </c>
      <c r="L88" s="34">
        <v>6.56</v>
      </c>
      <c r="M88" s="34">
        <v>1.61</v>
      </c>
      <c r="N88" s="34">
        <f t="shared" si="4"/>
        <v>13.348278160000001</v>
      </c>
      <c r="O88" s="34">
        <f t="shared" si="3"/>
        <v>7.1321558375436185</v>
      </c>
    </row>
    <row r="89" spans="1:15" ht="24.95" customHeight="1" x14ac:dyDescent="0.45">
      <c r="A89" s="43" t="s">
        <v>353</v>
      </c>
      <c r="B89" s="44" t="s">
        <v>294</v>
      </c>
      <c r="C89" s="43" t="s">
        <v>354</v>
      </c>
      <c r="D89" s="43" t="s">
        <v>355</v>
      </c>
      <c r="E89" s="60">
        <v>1</v>
      </c>
      <c r="F89" s="61">
        <v>1.0509999999999999</v>
      </c>
      <c r="G89" s="60">
        <v>3</v>
      </c>
      <c r="H89" s="62" t="s">
        <v>51</v>
      </c>
      <c r="I89" s="60">
        <v>2.7</v>
      </c>
      <c r="J89" s="30">
        <v>125</v>
      </c>
      <c r="K89" s="33">
        <v>30.337</v>
      </c>
      <c r="L89" s="34">
        <v>7.09</v>
      </c>
      <c r="M89" s="34">
        <v>1.44</v>
      </c>
      <c r="N89" s="34">
        <f t="shared" si="4"/>
        <v>11.540931840000001</v>
      </c>
      <c r="O89" s="34">
        <f t="shared" si="3"/>
        <v>2.628643892935425</v>
      </c>
    </row>
    <row r="90" spans="1:15" ht="24.95" customHeight="1" x14ac:dyDescent="0.45">
      <c r="A90" s="43" t="s">
        <v>356</v>
      </c>
      <c r="B90" s="44" t="s">
        <v>294</v>
      </c>
      <c r="C90" s="43" t="s">
        <v>357</v>
      </c>
      <c r="D90" s="43" t="s">
        <v>358</v>
      </c>
      <c r="E90" s="60">
        <v>2</v>
      </c>
      <c r="F90" s="61">
        <v>1.0620000000000001</v>
      </c>
      <c r="G90" s="60">
        <v>4</v>
      </c>
      <c r="H90" s="62" t="s">
        <v>52</v>
      </c>
      <c r="I90" s="60">
        <v>11.35</v>
      </c>
      <c r="J90" s="30">
        <v>126</v>
      </c>
      <c r="K90" s="33">
        <v>135.85400000000001</v>
      </c>
      <c r="L90" s="34">
        <v>8.41</v>
      </c>
      <c r="M90" s="34">
        <v>1.6</v>
      </c>
      <c r="N90" s="34">
        <f t="shared" si="4"/>
        <v>16.900736000000002</v>
      </c>
      <c r="O90" s="34">
        <f t="shared" si="3"/>
        <v>8.0383481524118245</v>
      </c>
    </row>
    <row r="91" spans="1:15" ht="24.95" customHeight="1" x14ac:dyDescent="0.45">
      <c r="A91" s="43" t="s">
        <v>359</v>
      </c>
      <c r="B91" s="44" t="s">
        <v>294</v>
      </c>
      <c r="C91" s="43" t="s">
        <v>360</v>
      </c>
      <c r="D91" s="43" t="s">
        <v>361</v>
      </c>
      <c r="E91" s="60">
        <v>3</v>
      </c>
      <c r="F91" s="61">
        <v>1.095</v>
      </c>
      <c r="G91" s="60">
        <v>5</v>
      </c>
      <c r="H91" s="62" t="s">
        <v>53</v>
      </c>
      <c r="I91" s="60">
        <v>7.133</v>
      </c>
      <c r="J91" s="30">
        <v>127</v>
      </c>
      <c r="K91" s="33">
        <v>105.13500000000001</v>
      </c>
      <c r="L91" s="34">
        <v>4.28</v>
      </c>
      <c r="M91" s="34">
        <v>1.93</v>
      </c>
      <c r="N91" s="34">
        <f t="shared" si="4"/>
        <v>12.514919019999999</v>
      </c>
      <c r="O91" s="34">
        <f t="shared" si="3"/>
        <v>8.400773495376562</v>
      </c>
    </row>
    <row r="92" spans="1:15" ht="24.95" customHeight="1" x14ac:dyDescent="0.45">
      <c r="A92" s="43" t="s">
        <v>362</v>
      </c>
      <c r="B92" s="44" t="s">
        <v>294</v>
      </c>
      <c r="C92" s="43" t="s">
        <v>363</v>
      </c>
      <c r="D92" s="43" t="s">
        <v>364</v>
      </c>
      <c r="E92" s="60">
        <v>1</v>
      </c>
      <c r="F92" s="61">
        <v>1.0509999999999999</v>
      </c>
      <c r="G92" s="60">
        <v>1</v>
      </c>
      <c r="H92" s="62" t="s">
        <v>49</v>
      </c>
      <c r="I92" s="60">
        <v>2.83</v>
      </c>
      <c r="J92" s="30">
        <v>128</v>
      </c>
      <c r="K92" s="33">
        <v>34.881</v>
      </c>
      <c r="L92" s="34">
        <v>8.0500000000000007</v>
      </c>
      <c r="M92" s="34">
        <v>1.46</v>
      </c>
      <c r="N92" s="34">
        <f t="shared" si="4"/>
        <v>13.470113300000003</v>
      </c>
      <c r="O92" s="34">
        <f t="shared" si="3"/>
        <v>2.5895105128774225</v>
      </c>
    </row>
    <row r="93" spans="1:15" ht="24.95" customHeight="1" x14ac:dyDescent="0.45">
      <c r="A93" s="43" t="s">
        <v>365</v>
      </c>
      <c r="B93" s="44" t="s">
        <v>294</v>
      </c>
      <c r="C93" s="43" t="s">
        <v>366</v>
      </c>
      <c r="D93" s="43" t="s">
        <v>367</v>
      </c>
      <c r="E93" s="60">
        <v>2</v>
      </c>
      <c r="F93" s="61">
        <v>1.0620000000000001</v>
      </c>
      <c r="G93" s="60">
        <v>2</v>
      </c>
      <c r="H93" s="62" t="s">
        <v>50</v>
      </c>
      <c r="I93" s="60">
        <v>8.9019999999999992</v>
      </c>
      <c r="J93" s="30">
        <v>129</v>
      </c>
      <c r="K93" s="33">
        <v>105.41500000000001</v>
      </c>
      <c r="L93" s="34">
        <v>6.51</v>
      </c>
      <c r="M93" s="34">
        <v>1.61</v>
      </c>
      <c r="N93" s="34">
        <f t="shared" si="4"/>
        <v>13.246538235000003</v>
      </c>
      <c r="O93" s="34">
        <f t="shared" si="3"/>
        <v>7.957928186963783</v>
      </c>
    </row>
    <row r="94" spans="1:15" ht="24.95" customHeight="1" x14ac:dyDescent="0.45">
      <c r="A94" s="43" t="s">
        <v>368</v>
      </c>
      <c r="B94" s="44" t="s">
        <v>294</v>
      </c>
      <c r="C94" s="43" t="s">
        <v>369</v>
      </c>
      <c r="D94" s="43" t="s">
        <v>370</v>
      </c>
      <c r="E94" s="60">
        <v>3</v>
      </c>
      <c r="F94" s="61">
        <v>1.095</v>
      </c>
      <c r="G94" s="60">
        <v>3</v>
      </c>
      <c r="H94" s="62" t="s">
        <v>51</v>
      </c>
      <c r="I94" s="60">
        <v>2.7</v>
      </c>
      <c r="J94" s="30">
        <v>130</v>
      </c>
      <c r="K94" s="33">
        <v>66.331999999999994</v>
      </c>
      <c r="L94" s="34">
        <v>4.0999999999999996</v>
      </c>
      <c r="M94" s="34">
        <v>1.61</v>
      </c>
      <c r="N94" s="34">
        <f t="shared" si="4"/>
        <v>8.3426738500000006</v>
      </c>
      <c r="O94" s="34">
        <f t="shared" si="3"/>
        <v>7.9509281068203315</v>
      </c>
    </row>
    <row r="95" spans="1:15" ht="24.95" customHeight="1" x14ac:dyDescent="0.45">
      <c r="A95" s="43" t="s">
        <v>371</v>
      </c>
      <c r="B95" s="44" t="s">
        <v>294</v>
      </c>
      <c r="C95" s="43" t="s">
        <v>372</v>
      </c>
      <c r="D95" s="43" t="s">
        <v>373</v>
      </c>
      <c r="E95" s="60">
        <v>1</v>
      </c>
      <c r="F95" s="61">
        <v>1.0509999999999999</v>
      </c>
      <c r="G95" s="60">
        <v>4</v>
      </c>
      <c r="H95" s="62" t="s">
        <v>52</v>
      </c>
      <c r="I95" s="60">
        <v>11.35</v>
      </c>
      <c r="J95" s="30">
        <v>131</v>
      </c>
      <c r="K95" s="47">
        <v>87.724999999999994</v>
      </c>
      <c r="L95" s="46">
        <v>5.8</v>
      </c>
      <c r="M95" s="46">
        <v>1.6</v>
      </c>
      <c r="N95" s="46">
        <v>11.66</v>
      </c>
      <c r="O95" s="46">
        <f t="shared" si="3"/>
        <v>7.5235849056603765</v>
      </c>
    </row>
    <row r="96" spans="1:15" ht="24.95" customHeight="1" x14ac:dyDescent="0.45">
      <c r="A96" s="43" t="s">
        <v>374</v>
      </c>
      <c r="B96" s="44" t="s">
        <v>294</v>
      </c>
      <c r="C96" s="43" t="s">
        <v>375</v>
      </c>
      <c r="D96" s="43" t="s">
        <v>376</v>
      </c>
      <c r="E96" s="60">
        <v>2</v>
      </c>
      <c r="F96" s="61">
        <v>1.0620000000000001</v>
      </c>
      <c r="G96" s="60">
        <v>5</v>
      </c>
      <c r="H96" s="62" t="s">
        <v>53</v>
      </c>
      <c r="I96" s="60">
        <v>7.133</v>
      </c>
      <c r="J96" s="30">
        <v>450</v>
      </c>
      <c r="K96" s="33">
        <v>77.665000000000006</v>
      </c>
      <c r="L96" s="34">
        <v>5.12</v>
      </c>
      <c r="M96" s="34">
        <v>1.64</v>
      </c>
      <c r="N96" s="34">
        <f t="shared" ref="N96:N126" si="5">3.14*M96*M96*L96/4</f>
        <v>10.810040319999999</v>
      </c>
      <c r="O96" s="34">
        <f t="shared" ref="O96:O159" si="6">K96/N96</f>
        <v>7.1845245439380578</v>
      </c>
    </row>
    <row r="97" spans="1:15" ht="24.95" customHeight="1" x14ac:dyDescent="0.45">
      <c r="A97" s="43" t="s">
        <v>377</v>
      </c>
      <c r="B97" s="44" t="s">
        <v>378</v>
      </c>
      <c r="C97" s="43" t="s">
        <v>379</v>
      </c>
      <c r="D97" s="43" t="s">
        <v>380</v>
      </c>
      <c r="E97" s="60">
        <v>3</v>
      </c>
      <c r="F97" s="61">
        <v>1.095</v>
      </c>
      <c r="G97" s="60">
        <v>1</v>
      </c>
      <c r="H97" s="62" t="s">
        <v>49</v>
      </c>
      <c r="I97" s="60">
        <v>2.83</v>
      </c>
      <c r="J97" s="30">
        <v>101</v>
      </c>
      <c r="K97" s="33">
        <v>90.95</v>
      </c>
      <c r="L97" s="34">
        <v>5.68</v>
      </c>
      <c r="M97" s="34">
        <v>1.6</v>
      </c>
      <c r="N97" s="34">
        <f t="shared" si="5"/>
        <v>11.414528000000001</v>
      </c>
      <c r="O97" s="34">
        <f t="shared" si="6"/>
        <v>7.9679159751502642</v>
      </c>
    </row>
    <row r="98" spans="1:15" ht="24.95" customHeight="1" x14ac:dyDescent="0.45">
      <c r="A98" s="43" t="s">
        <v>381</v>
      </c>
      <c r="B98" s="44" t="s">
        <v>378</v>
      </c>
      <c r="C98" s="43" t="s">
        <v>382</v>
      </c>
      <c r="D98" s="43" t="s">
        <v>383</v>
      </c>
      <c r="E98" s="60">
        <v>1</v>
      </c>
      <c r="F98" s="61">
        <v>1.0509999999999999</v>
      </c>
      <c r="G98" s="60">
        <v>2</v>
      </c>
      <c r="H98" s="62" t="s">
        <v>50</v>
      </c>
      <c r="I98" s="60">
        <v>8.9019999999999992</v>
      </c>
      <c r="J98" s="35">
        <v>102</v>
      </c>
      <c r="K98" s="33">
        <v>128.58500000000001</v>
      </c>
      <c r="L98" s="34">
        <v>5.32</v>
      </c>
      <c r="M98" s="34">
        <v>1.93</v>
      </c>
      <c r="N98" s="34">
        <f t="shared" si="5"/>
        <v>15.55592738</v>
      </c>
      <c r="O98" s="34">
        <f t="shared" si="6"/>
        <v>8.2659809896849747</v>
      </c>
    </row>
    <row r="99" spans="1:15" ht="24.95" customHeight="1" x14ac:dyDescent="0.45">
      <c r="A99" s="43" t="s">
        <v>384</v>
      </c>
      <c r="B99" s="44" t="s">
        <v>378</v>
      </c>
      <c r="C99" s="43" t="s">
        <v>385</v>
      </c>
      <c r="D99" s="43" t="s">
        <v>386</v>
      </c>
      <c r="E99" s="60">
        <v>2</v>
      </c>
      <c r="F99" s="61">
        <v>1.0620000000000001</v>
      </c>
      <c r="G99" s="60">
        <v>3</v>
      </c>
      <c r="H99" s="62" t="s">
        <v>51</v>
      </c>
      <c r="I99" s="60">
        <v>2.7</v>
      </c>
      <c r="J99" s="30">
        <v>103</v>
      </c>
      <c r="K99" s="33">
        <v>101.312</v>
      </c>
      <c r="L99" s="34">
        <v>6.69</v>
      </c>
      <c r="M99" s="34">
        <v>1.6</v>
      </c>
      <c r="N99" s="34">
        <f t="shared" si="5"/>
        <v>13.444224000000002</v>
      </c>
      <c r="O99" s="34">
        <f t="shared" si="6"/>
        <v>7.5357268667942447</v>
      </c>
    </row>
    <row r="100" spans="1:15" ht="24.95" customHeight="1" x14ac:dyDescent="0.45">
      <c r="A100" s="43" t="s">
        <v>387</v>
      </c>
      <c r="B100" s="44" t="s">
        <v>378</v>
      </c>
      <c r="C100" s="43" t="s">
        <v>328</v>
      </c>
      <c r="D100" s="43" t="s">
        <v>388</v>
      </c>
      <c r="E100" s="60">
        <v>3</v>
      </c>
      <c r="F100" s="61">
        <v>1.095</v>
      </c>
      <c r="G100" s="60">
        <v>4</v>
      </c>
      <c r="H100" s="62" t="s">
        <v>52</v>
      </c>
      <c r="I100" s="60">
        <v>11.35</v>
      </c>
      <c r="J100" s="30">
        <v>104</v>
      </c>
      <c r="K100" s="33">
        <v>27.425999999999998</v>
      </c>
      <c r="L100" s="34">
        <v>3.57</v>
      </c>
      <c r="M100" s="34">
        <v>1.92</v>
      </c>
      <c r="N100" s="34">
        <f t="shared" si="5"/>
        <v>10.33095168</v>
      </c>
      <c r="O100" s="34">
        <f t="shared" si="6"/>
        <v>2.6547409037925145</v>
      </c>
    </row>
    <row r="101" spans="1:15" ht="24.95" customHeight="1" x14ac:dyDescent="0.45">
      <c r="A101" s="43" t="s">
        <v>389</v>
      </c>
      <c r="B101" s="44" t="s">
        <v>378</v>
      </c>
      <c r="C101" s="43" t="s">
        <v>379</v>
      </c>
      <c r="D101" s="43" t="s">
        <v>390</v>
      </c>
      <c r="E101" s="60">
        <v>1</v>
      </c>
      <c r="F101" s="61">
        <v>1.0509999999999999</v>
      </c>
      <c r="G101" s="60">
        <v>5</v>
      </c>
      <c r="H101" s="62" t="s">
        <v>53</v>
      </c>
      <c r="I101" s="60">
        <v>7.133</v>
      </c>
      <c r="J101" s="30">
        <v>105</v>
      </c>
      <c r="K101" s="33">
        <v>90.134</v>
      </c>
      <c r="L101" s="34">
        <v>5.5</v>
      </c>
      <c r="M101" s="34">
        <v>1.61</v>
      </c>
      <c r="N101" s="34">
        <f t="shared" si="5"/>
        <v>11.191391750000003</v>
      </c>
      <c r="O101" s="34">
        <f t="shared" si="6"/>
        <v>8.0538687245936131</v>
      </c>
    </row>
    <row r="102" spans="1:15" ht="24.95" customHeight="1" x14ac:dyDescent="0.45">
      <c r="A102" s="43" t="s">
        <v>391</v>
      </c>
      <c r="B102" s="44" t="s">
        <v>378</v>
      </c>
      <c r="C102" s="43" t="s">
        <v>392</v>
      </c>
      <c r="D102" s="43" t="s">
        <v>393</v>
      </c>
      <c r="E102" s="60">
        <v>2</v>
      </c>
      <c r="F102" s="61">
        <v>1.0620000000000001</v>
      </c>
      <c r="G102" s="60">
        <v>1</v>
      </c>
      <c r="H102" s="62" t="s">
        <v>49</v>
      </c>
      <c r="I102" s="60">
        <v>2.83</v>
      </c>
      <c r="J102" s="30">
        <v>106</v>
      </c>
      <c r="K102" s="33">
        <v>31.882000000000001</v>
      </c>
      <c r="L102" s="34">
        <v>4.18</v>
      </c>
      <c r="M102" s="34">
        <v>1.92</v>
      </c>
      <c r="N102" s="34">
        <f t="shared" si="5"/>
        <v>12.096184319999999</v>
      </c>
      <c r="O102" s="34">
        <f t="shared" si="6"/>
        <v>2.6357071913401535</v>
      </c>
    </row>
    <row r="103" spans="1:15" ht="24.95" customHeight="1" x14ac:dyDescent="0.45">
      <c r="A103" s="43" t="s">
        <v>394</v>
      </c>
      <c r="B103" s="44" t="s">
        <v>378</v>
      </c>
      <c r="C103" s="43" t="s">
        <v>395</v>
      </c>
      <c r="D103" s="43" t="s">
        <v>396</v>
      </c>
      <c r="E103" s="60">
        <v>3</v>
      </c>
      <c r="F103" s="61">
        <v>1.095</v>
      </c>
      <c r="G103" s="60">
        <v>2</v>
      </c>
      <c r="H103" s="62" t="s">
        <v>50</v>
      </c>
      <c r="I103" s="60">
        <v>8.9019999999999992</v>
      </c>
      <c r="J103" s="30">
        <v>107</v>
      </c>
      <c r="K103" s="33">
        <v>100.515</v>
      </c>
      <c r="L103" s="34">
        <v>6.65</v>
      </c>
      <c r="M103" s="34">
        <v>1.61</v>
      </c>
      <c r="N103" s="34">
        <f t="shared" si="5"/>
        <v>13.531410025000003</v>
      </c>
      <c r="O103" s="34">
        <f t="shared" si="6"/>
        <v>7.4282724279504624</v>
      </c>
    </row>
    <row r="104" spans="1:15" ht="24.95" customHeight="1" x14ac:dyDescent="0.45">
      <c r="A104" s="43" t="s">
        <v>397</v>
      </c>
      <c r="B104" s="44" t="s">
        <v>378</v>
      </c>
      <c r="C104" s="43" t="s">
        <v>398</v>
      </c>
      <c r="D104" s="43" t="s">
        <v>399</v>
      </c>
      <c r="E104" s="60">
        <v>1</v>
      </c>
      <c r="F104" s="61">
        <v>1.0509999999999999</v>
      </c>
      <c r="G104" s="60">
        <v>3</v>
      </c>
      <c r="H104" s="62" t="s">
        <v>51</v>
      </c>
      <c r="I104" s="60">
        <v>2.7</v>
      </c>
      <c r="J104" s="30">
        <v>108</v>
      </c>
      <c r="K104" s="33">
        <v>23.942</v>
      </c>
      <c r="L104" s="34">
        <v>4.32</v>
      </c>
      <c r="M104" s="34">
        <v>1.61</v>
      </c>
      <c r="N104" s="34">
        <f t="shared" si="5"/>
        <v>8.790329520000002</v>
      </c>
      <c r="O104" s="34">
        <f t="shared" si="6"/>
        <v>2.7236749140662471</v>
      </c>
    </row>
    <row r="105" spans="1:15" ht="24.95" customHeight="1" x14ac:dyDescent="0.45">
      <c r="A105" s="43" t="s">
        <v>400</v>
      </c>
      <c r="B105" s="44" t="s">
        <v>378</v>
      </c>
      <c r="C105" s="43" t="s">
        <v>401</v>
      </c>
      <c r="D105" s="43" t="s">
        <v>402</v>
      </c>
      <c r="E105" s="60">
        <v>2</v>
      </c>
      <c r="F105" s="61">
        <v>1.0620000000000001</v>
      </c>
      <c r="G105" s="60">
        <v>4</v>
      </c>
      <c r="H105" s="62" t="s">
        <v>52</v>
      </c>
      <c r="I105" s="60">
        <v>11.35</v>
      </c>
      <c r="J105" s="30">
        <v>109</v>
      </c>
      <c r="K105" s="33">
        <v>67.762</v>
      </c>
      <c r="L105" s="34">
        <v>4</v>
      </c>
      <c r="M105" s="34">
        <v>1.61</v>
      </c>
      <c r="N105" s="34">
        <f t="shared" si="5"/>
        <v>8.1391940000000016</v>
      </c>
      <c r="O105" s="34">
        <f t="shared" si="6"/>
        <v>8.3253943818024219</v>
      </c>
    </row>
    <row r="106" spans="1:15" ht="24.95" customHeight="1" x14ac:dyDescent="0.45">
      <c r="A106" s="43" t="s">
        <v>403</v>
      </c>
      <c r="B106" s="44" t="s">
        <v>378</v>
      </c>
      <c r="C106" s="43" t="s">
        <v>404</v>
      </c>
      <c r="D106" s="43" t="s">
        <v>405</v>
      </c>
      <c r="E106" s="60">
        <v>3</v>
      </c>
      <c r="F106" s="61">
        <v>1.095</v>
      </c>
      <c r="G106" s="60">
        <v>5</v>
      </c>
      <c r="H106" s="62" t="s">
        <v>53</v>
      </c>
      <c r="I106" s="60">
        <v>7.133</v>
      </c>
      <c r="J106" s="30">
        <v>110</v>
      </c>
      <c r="K106" s="33">
        <v>25.492999999999999</v>
      </c>
      <c r="L106" s="34">
        <v>4.8899999999999997</v>
      </c>
      <c r="M106" s="34">
        <v>1.6</v>
      </c>
      <c r="N106" s="34">
        <f t="shared" si="5"/>
        <v>9.826944000000001</v>
      </c>
      <c r="O106" s="34">
        <f t="shared" si="6"/>
        <v>2.5941940851601468</v>
      </c>
    </row>
    <row r="107" spans="1:15" ht="24.95" customHeight="1" x14ac:dyDescent="0.45">
      <c r="A107" s="43" t="s">
        <v>406</v>
      </c>
      <c r="B107" s="44" t="s">
        <v>378</v>
      </c>
      <c r="C107" s="43" t="s">
        <v>407</v>
      </c>
      <c r="D107" s="43" t="s">
        <v>408</v>
      </c>
      <c r="E107" s="60">
        <v>1</v>
      </c>
      <c r="F107" s="61">
        <v>1.0509999999999999</v>
      </c>
      <c r="G107" s="60">
        <v>1</v>
      </c>
      <c r="H107" s="62" t="s">
        <v>49</v>
      </c>
      <c r="I107" s="60">
        <v>2.83</v>
      </c>
      <c r="J107" s="30">
        <v>111</v>
      </c>
      <c r="K107" s="33">
        <v>96.004999999999995</v>
      </c>
      <c r="L107" s="34">
        <v>6.28</v>
      </c>
      <c r="M107" s="34">
        <v>1.6</v>
      </c>
      <c r="N107" s="34">
        <f t="shared" si="5"/>
        <v>12.620288000000002</v>
      </c>
      <c r="O107" s="34">
        <f t="shared" si="6"/>
        <v>7.6071956519534245</v>
      </c>
    </row>
    <row r="108" spans="1:15" ht="24.95" customHeight="1" x14ac:dyDescent="0.45">
      <c r="A108" s="43" t="s">
        <v>409</v>
      </c>
      <c r="B108" s="44" t="s">
        <v>378</v>
      </c>
      <c r="C108" s="43" t="s">
        <v>410</v>
      </c>
      <c r="D108" s="43" t="s">
        <v>411</v>
      </c>
      <c r="E108" s="60">
        <v>2</v>
      </c>
      <c r="F108" s="61">
        <v>1.0620000000000001</v>
      </c>
      <c r="G108" s="60">
        <v>2</v>
      </c>
      <c r="H108" s="62" t="s">
        <v>50</v>
      </c>
      <c r="I108" s="60">
        <v>8.9019999999999992</v>
      </c>
      <c r="J108" s="30">
        <v>112</v>
      </c>
      <c r="K108" s="33">
        <v>22.405000000000001</v>
      </c>
      <c r="L108" s="34">
        <v>4.7699999999999996</v>
      </c>
      <c r="M108" s="34">
        <v>1.45</v>
      </c>
      <c r="N108" s="34">
        <f t="shared" si="5"/>
        <v>7.8727061249999988</v>
      </c>
      <c r="O108" s="34">
        <f t="shared" si="6"/>
        <v>2.8459083375222525</v>
      </c>
    </row>
    <row r="109" spans="1:15" ht="24.95" customHeight="1" x14ac:dyDescent="0.45">
      <c r="A109" s="43" t="s">
        <v>412</v>
      </c>
      <c r="B109" s="44" t="s">
        <v>378</v>
      </c>
      <c r="C109" s="43" t="s">
        <v>413</v>
      </c>
      <c r="D109" s="43" t="s">
        <v>344</v>
      </c>
      <c r="E109" s="60">
        <v>3</v>
      </c>
      <c r="F109" s="61">
        <v>1.095</v>
      </c>
      <c r="G109" s="60">
        <v>3</v>
      </c>
      <c r="H109" s="62" t="s">
        <v>51</v>
      </c>
      <c r="I109" s="60">
        <v>2.7</v>
      </c>
      <c r="J109" s="30">
        <v>113</v>
      </c>
      <c r="K109" s="33">
        <v>96.977999999999994</v>
      </c>
      <c r="L109" s="34">
        <v>6.05</v>
      </c>
      <c r="M109" s="34">
        <v>1.61</v>
      </c>
      <c r="N109" s="34">
        <f t="shared" si="5"/>
        <v>12.310530925000002</v>
      </c>
      <c r="O109" s="34">
        <f t="shared" si="6"/>
        <v>7.8776456182778309</v>
      </c>
    </row>
    <row r="110" spans="1:15" ht="24.95" customHeight="1" x14ac:dyDescent="0.45">
      <c r="A110" s="43" t="s">
        <v>414</v>
      </c>
      <c r="B110" s="44" t="s">
        <v>378</v>
      </c>
      <c r="C110" s="43" t="s">
        <v>415</v>
      </c>
      <c r="D110" s="43" t="s">
        <v>416</v>
      </c>
      <c r="E110" s="60">
        <v>1</v>
      </c>
      <c r="F110" s="61">
        <v>1.0509999999999999</v>
      </c>
      <c r="G110" s="60">
        <v>4</v>
      </c>
      <c r="H110" s="62" t="s">
        <v>52</v>
      </c>
      <c r="I110" s="60">
        <v>11.35</v>
      </c>
      <c r="J110" s="30">
        <v>114</v>
      </c>
      <c r="K110" s="33">
        <v>115.652</v>
      </c>
      <c r="L110" s="34">
        <v>7.07</v>
      </c>
      <c r="M110" s="34">
        <v>1.6</v>
      </c>
      <c r="N110" s="34">
        <f t="shared" si="5"/>
        <v>14.207872000000002</v>
      </c>
      <c r="O110" s="34">
        <f t="shared" si="6"/>
        <v>8.1399945044549948</v>
      </c>
    </row>
    <row r="111" spans="1:15" ht="24.95" customHeight="1" x14ac:dyDescent="0.45">
      <c r="A111" s="43" t="s">
        <v>417</v>
      </c>
      <c r="B111" s="44" t="s">
        <v>378</v>
      </c>
      <c r="C111" s="43" t="s">
        <v>364</v>
      </c>
      <c r="D111" s="43" t="s">
        <v>418</v>
      </c>
      <c r="E111" s="60">
        <v>2</v>
      </c>
      <c r="F111" s="61">
        <v>1.0620000000000001</v>
      </c>
      <c r="G111" s="60">
        <v>5</v>
      </c>
      <c r="H111" s="62" t="s">
        <v>53</v>
      </c>
      <c r="I111" s="60">
        <v>7.133</v>
      </c>
      <c r="J111" s="30">
        <v>115</v>
      </c>
      <c r="K111" s="33">
        <v>94.105999999999995</v>
      </c>
      <c r="L111" s="34">
        <v>3.89</v>
      </c>
      <c r="M111" s="34">
        <v>1.93</v>
      </c>
      <c r="N111" s="34">
        <f t="shared" si="5"/>
        <v>11.374540885</v>
      </c>
      <c r="O111" s="34">
        <f t="shared" si="6"/>
        <v>8.2733888735765007</v>
      </c>
    </row>
    <row r="112" spans="1:15" ht="24.95" customHeight="1" x14ac:dyDescent="0.45">
      <c r="A112" s="43" t="s">
        <v>419</v>
      </c>
      <c r="B112" s="44" t="s">
        <v>378</v>
      </c>
      <c r="C112" s="43" t="s">
        <v>420</v>
      </c>
      <c r="D112" s="43" t="s">
        <v>421</v>
      </c>
      <c r="E112" s="60">
        <v>3</v>
      </c>
      <c r="F112" s="61">
        <v>1.095</v>
      </c>
      <c r="G112" s="60">
        <v>1</v>
      </c>
      <c r="H112" s="62" t="s">
        <v>49</v>
      </c>
      <c r="I112" s="60">
        <v>2.83</v>
      </c>
      <c r="J112" s="30">
        <v>116</v>
      </c>
      <c r="K112" s="33">
        <v>109.13200000000001</v>
      </c>
      <c r="L112" s="34">
        <v>7.22</v>
      </c>
      <c r="M112" s="34">
        <v>1.6</v>
      </c>
      <c r="N112" s="34">
        <f t="shared" si="5"/>
        <v>14.509312000000001</v>
      </c>
      <c r="O112" s="34">
        <f t="shared" si="6"/>
        <v>7.5215144591280412</v>
      </c>
    </row>
    <row r="113" spans="1:15" ht="24.95" customHeight="1" x14ac:dyDescent="0.45">
      <c r="A113" s="43" t="s">
        <v>422</v>
      </c>
      <c r="B113" s="44" t="s">
        <v>378</v>
      </c>
      <c r="C113" s="43" t="s">
        <v>423</v>
      </c>
      <c r="D113" s="43" t="s">
        <v>424</v>
      </c>
      <c r="E113" s="60">
        <v>1</v>
      </c>
      <c r="F113" s="61">
        <v>1.0509999999999999</v>
      </c>
      <c r="G113" s="60">
        <v>2</v>
      </c>
      <c r="H113" s="62" t="s">
        <v>50</v>
      </c>
      <c r="I113" s="60">
        <v>8.9019999999999992</v>
      </c>
      <c r="J113" s="30">
        <v>117</v>
      </c>
      <c r="K113" s="33">
        <v>100.41</v>
      </c>
      <c r="L113" s="34">
        <v>6.23</v>
      </c>
      <c r="M113" s="34">
        <v>1.61</v>
      </c>
      <c r="N113" s="34">
        <f t="shared" si="5"/>
        <v>12.676794655000004</v>
      </c>
      <c r="O113" s="34">
        <f t="shared" si="6"/>
        <v>7.9207719879248897</v>
      </c>
    </row>
    <row r="114" spans="1:15" ht="24.95" customHeight="1" x14ac:dyDescent="0.45">
      <c r="A114" s="43" t="s">
        <v>425</v>
      </c>
      <c r="B114" s="44" t="s">
        <v>378</v>
      </c>
      <c r="C114" s="43" t="s">
        <v>426</v>
      </c>
      <c r="D114" s="43" t="s">
        <v>427</v>
      </c>
      <c r="E114" s="60">
        <v>2</v>
      </c>
      <c r="F114" s="61">
        <v>1.0620000000000001</v>
      </c>
      <c r="G114" s="60">
        <v>3</v>
      </c>
      <c r="H114" s="62" t="s">
        <v>51</v>
      </c>
      <c r="I114" s="60">
        <v>2.7</v>
      </c>
      <c r="J114" s="30">
        <v>118</v>
      </c>
      <c r="K114" s="33">
        <v>45.817</v>
      </c>
      <c r="L114" s="34">
        <v>8.1999999999999993</v>
      </c>
      <c r="M114" s="34">
        <v>1.6</v>
      </c>
      <c r="N114" s="34">
        <f t="shared" si="5"/>
        <v>16.478719999999999</v>
      </c>
      <c r="O114" s="34">
        <f t="shared" si="6"/>
        <v>2.780373718347056</v>
      </c>
    </row>
    <row r="115" spans="1:15" ht="24.95" customHeight="1" x14ac:dyDescent="0.45">
      <c r="A115" s="43" t="s">
        <v>428</v>
      </c>
      <c r="B115" s="44" t="s">
        <v>378</v>
      </c>
      <c r="C115" s="43" t="s">
        <v>429</v>
      </c>
      <c r="D115" s="43" t="s">
        <v>430</v>
      </c>
      <c r="E115" s="60">
        <v>3</v>
      </c>
      <c r="F115" s="61">
        <v>1.095</v>
      </c>
      <c r="G115" s="60">
        <v>4</v>
      </c>
      <c r="H115" s="62" t="s">
        <v>52</v>
      </c>
      <c r="I115" s="60">
        <v>11.35</v>
      </c>
      <c r="J115" s="30">
        <v>119</v>
      </c>
      <c r="K115" s="33">
        <v>28.838000000000001</v>
      </c>
      <c r="L115" s="34">
        <v>6.65</v>
      </c>
      <c r="M115" s="34">
        <v>1.46</v>
      </c>
      <c r="N115" s="34">
        <f t="shared" si="5"/>
        <v>11.127484900000002</v>
      </c>
      <c r="O115" s="34">
        <f t="shared" si="6"/>
        <v>2.5916009106424394</v>
      </c>
    </row>
    <row r="116" spans="1:15" ht="24.95" customHeight="1" x14ac:dyDescent="0.45">
      <c r="A116" s="43" t="s">
        <v>431</v>
      </c>
      <c r="B116" s="44" t="s">
        <v>378</v>
      </c>
      <c r="C116" s="43" t="s">
        <v>131</v>
      </c>
      <c r="D116" s="43" t="s">
        <v>432</v>
      </c>
      <c r="E116" s="60">
        <v>1</v>
      </c>
      <c r="F116" s="61">
        <v>1.0509999999999999</v>
      </c>
      <c r="G116" s="60">
        <v>5</v>
      </c>
      <c r="H116" s="62" t="s">
        <v>53</v>
      </c>
      <c r="I116" s="60">
        <v>7.133</v>
      </c>
      <c r="J116" s="30">
        <v>120</v>
      </c>
      <c r="K116" s="33">
        <v>24.146999999999998</v>
      </c>
      <c r="L116" s="34">
        <v>5.48</v>
      </c>
      <c r="M116" s="34">
        <v>1.45</v>
      </c>
      <c r="N116" s="34">
        <f t="shared" si="5"/>
        <v>9.044534500000001</v>
      </c>
      <c r="O116" s="34">
        <f t="shared" si="6"/>
        <v>2.6697891417186805</v>
      </c>
    </row>
    <row r="117" spans="1:15" ht="24.95" customHeight="1" x14ac:dyDescent="0.45">
      <c r="A117" s="43" t="s">
        <v>433</v>
      </c>
      <c r="B117" s="44" t="s">
        <v>378</v>
      </c>
      <c r="C117" s="43" t="s">
        <v>434</v>
      </c>
      <c r="D117" s="43" t="s">
        <v>177</v>
      </c>
      <c r="E117" s="60">
        <v>2</v>
      </c>
      <c r="F117" s="61">
        <v>1.0620000000000001</v>
      </c>
      <c r="G117" s="60">
        <v>1</v>
      </c>
      <c r="H117" s="62" t="s">
        <v>49</v>
      </c>
      <c r="I117" s="60">
        <v>2.83</v>
      </c>
      <c r="J117" s="30">
        <v>121</v>
      </c>
      <c r="K117" s="33">
        <v>90.394000000000005</v>
      </c>
      <c r="L117" s="34">
        <v>6.16</v>
      </c>
      <c r="M117" s="34">
        <v>1.61</v>
      </c>
      <c r="N117" s="34">
        <f t="shared" si="5"/>
        <v>12.534358760000003</v>
      </c>
      <c r="O117" s="34">
        <f t="shared" si="6"/>
        <v>7.211697202131143</v>
      </c>
    </row>
    <row r="118" spans="1:15" ht="24.95" customHeight="1" x14ac:dyDescent="0.45">
      <c r="A118" s="43" t="s">
        <v>435</v>
      </c>
      <c r="B118" s="44" t="s">
        <v>378</v>
      </c>
      <c r="C118" s="43" t="s">
        <v>436</v>
      </c>
      <c r="D118" s="43" t="s">
        <v>437</v>
      </c>
      <c r="E118" s="60">
        <v>3</v>
      </c>
      <c r="F118" s="61">
        <v>1.095</v>
      </c>
      <c r="G118" s="60">
        <v>2</v>
      </c>
      <c r="H118" s="62" t="s">
        <v>50</v>
      </c>
      <c r="I118" s="60">
        <v>8.9019999999999992</v>
      </c>
      <c r="J118" s="30">
        <v>122</v>
      </c>
      <c r="K118" s="33">
        <v>127.238</v>
      </c>
      <c r="L118" s="34">
        <v>7.81</v>
      </c>
      <c r="M118" s="34">
        <v>1.61</v>
      </c>
      <c r="N118" s="34">
        <f t="shared" si="5"/>
        <v>15.891776285000002</v>
      </c>
      <c r="O118" s="34">
        <f t="shared" si="6"/>
        <v>8.0065310332928572</v>
      </c>
    </row>
    <row r="119" spans="1:15" ht="24.95" customHeight="1" x14ac:dyDescent="0.45">
      <c r="A119" s="43" t="s">
        <v>438</v>
      </c>
      <c r="B119" s="44" t="s">
        <v>378</v>
      </c>
      <c r="C119" s="43" t="s">
        <v>439</v>
      </c>
      <c r="D119" s="43" t="s">
        <v>440</v>
      </c>
      <c r="E119" s="60">
        <v>1</v>
      </c>
      <c r="F119" s="61">
        <v>1.0509999999999999</v>
      </c>
      <c r="G119" s="60">
        <v>3</v>
      </c>
      <c r="H119" s="62" t="s">
        <v>51</v>
      </c>
      <c r="I119" s="60">
        <v>2.7</v>
      </c>
      <c r="J119" s="30">
        <v>123</v>
      </c>
      <c r="K119" s="33">
        <v>115.449</v>
      </c>
      <c r="L119" s="34">
        <v>4.7300000000000004</v>
      </c>
      <c r="M119" s="34">
        <v>1.93</v>
      </c>
      <c r="N119" s="34">
        <f t="shared" si="5"/>
        <v>13.830739944999999</v>
      </c>
      <c r="O119" s="34">
        <f t="shared" si="6"/>
        <v>8.347275739338615</v>
      </c>
    </row>
    <row r="120" spans="1:15" ht="24.95" customHeight="1" x14ac:dyDescent="0.45">
      <c r="A120" s="43" t="s">
        <v>441</v>
      </c>
      <c r="B120" s="44" t="s">
        <v>378</v>
      </c>
      <c r="C120" s="43" t="s">
        <v>442</v>
      </c>
      <c r="D120" s="43" t="s">
        <v>443</v>
      </c>
      <c r="E120" s="60">
        <v>2</v>
      </c>
      <c r="F120" s="61">
        <v>1.0620000000000001</v>
      </c>
      <c r="G120" s="60">
        <v>4</v>
      </c>
      <c r="H120" s="62" t="s">
        <v>52</v>
      </c>
      <c r="I120" s="60">
        <v>11.35</v>
      </c>
      <c r="J120" s="30">
        <v>124</v>
      </c>
      <c r="K120" s="33">
        <v>95.201999999999998</v>
      </c>
      <c r="L120" s="34">
        <v>6.56</v>
      </c>
      <c r="M120" s="34">
        <v>1.61</v>
      </c>
      <c r="N120" s="34">
        <f t="shared" si="5"/>
        <v>13.348278160000001</v>
      </c>
      <c r="O120" s="34">
        <f t="shared" si="6"/>
        <v>7.1321558375436185</v>
      </c>
    </row>
    <row r="121" spans="1:15" ht="24.95" customHeight="1" x14ac:dyDescent="0.45">
      <c r="A121" s="43" t="s">
        <v>444</v>
      </c>
      <c r="B121" s="44" t="s">
        <v>378</v>
      </c>
      <c r="C121" s="43" t="s">
        <v>445</v>
      </c>
      <c r="D121" s="43" t="s">
        <v>446</v>
      </c>
      <c r="E121" s="60">
        <v>3</v>
      </c>
      <c r="F121" s="61">
        <v>1.095</v>
      </c>
      <c r="G121" s="60">
        <v>5</v>
      </c>
      <c r="H121" s="62" t="s">
        <v>53</v>
      </c>
      <c r="I121" s="60">
        <v>7.133</v>
      </c>
      <c r="J121" s="30">
        <v>125</v>
      </c>
      <c r="K121" s="33">
        <v>30.337</v>
      </c>
      <c r="L121" s="34">
        <v>7.09</v>
      </c>
      <c r="M121" s="34">
        <v>1.44</v>
      </c>
      <c r="N121" s="34">
        <f t="shared" si="5"/>
        <v>11.540931840000001</v>
      </c>
      <c r="O121" s="34">
        <f t="shared" si="6"/>
        <v>2.628643892935425</v>
      </c>
    </row>
    <row r="122" spans="1:15" ht="24.95" customHeight="1" x14ac:dyDescent="0.45">
      <c r="A122" s="43" t="s">
        <v>447</v>
      </c>
      <c r="B122" s="44" t="s">
        <v>448</v>
      </c>
      <c r="C122" s="43" t="s">
        <v>449</v>
      </c>
      <c r="D122" s="43" t="s">
        <v>450</v>
      </c>
      <c r="E122" s="60">
        <v>1</v>
      </c>
      <c r="F122" s="61">
        <v>1.0509999999999999</v>
      </c>
      <c r="G122" s="60">
        <v>1</v>
      </c>
      <c r="H122" s="62" t="s">
        <v>49</v>
      </c>
      <c r="I122" s="60">
        <v>2.83</v>
      </c>
      <c r="J122" s="30">
        <v>126</v>
      </c>
      <c r="K122" s="33">
        <v>135.85400000000001</v>
      </c>
      <c r="L122" s="34">
        <v>8.41</v>
      </c>
      <c r="M122" s="34">
        <v>1.6</v>
      </c>
      <c r="N122" s="34">
        <f t="shared" si="5"/>
        <v>16.900736000000002</v>
      </c>
      <c r="O122" s="34">
        <f t="shared" si="6"/>
        <v>8.0383481524118245</v>
      </c>
    </row>
    <row r="123" spans="1:15" ht="24.95" customHeight="1" x14ac:dyDescent="0.45">
      <c r="A123" s="43" t="s">
        <v>451</v>
      </c>
      <c r="B123" s="44" t="s">
        <v>448</v>
      </c>
      <c r="C123" s="43" t="s">
        <v>452</v>
      </c>
      <c r="D123" s="43" t="s">
        <v>453</v>
      </c>
      <c r="E123" s="60">
        <v>2</v>
      </c>
      <c r="F123" s="61">
        <v>1.0620000000000001</v>
      </c>
      <c r="G123" s="60">
        <v>2</v>
      </c>
      <c r="H123" s="62" t="s">
        <v>50</v>
      </c>
      <c r="I123" s="60">
        <v>8.9019999999999992</v>
      </c>
      <c r="J123" s="30">
        <v>127</v>
      </c>
      <c r="K123" s="33">
        <v>105.13500000000001</v>
      </c>
      <c r="L123" s="34">
        <v>4.28</v>
      </c>
      <c r="M123" s="34">
        <v>1.93</v>
      </c>
      <c r="N123" s="34">
        <f t="shared" si="5"/>
        <v>12.514919019999999</v>
      </c>
      <c r="O123" s="34">
        <f t="shared" si="6"/>
        <v>8.400773495376562</v>
      </c>
    </row>
    <row r="124" spans="1:15" ht="24.95" customHeight="1" x14ac:dyDescent="0.45">
      <c r="A124" s="43" t="s">
        <v>454</v>
      </c>
      <c r="B124" s="44" t="s">
        <v>448</v>
      </c>
      <c r="C124" s="43" t="s">
        <v>455</v>
      </c>
      <c r="D124" s="43" t="s">
        <v>456</v>
      </c>
      <c r="E124" s="60">
        <v>3</v>
      </c>
      <c r="F124" s="61">
        <v>1.095</v>
      </c>
      <c r="G124" s="60">
        <v>3</v>
      </c>
      <c r="H124" s="62" t="s">
        <v>51</v>
      </c>
      <c r="I124" s="60">
        <v>2.7</v>
      </c>
      <c r="J124" s="30">
        <v>128</v>
      </c>
      <c r="K124" s="33">
        <v>34.881</v>
      </c>
      <c r="L124" s="34">
        <v>8.0500000000000007</v>
      </c>
      <c r="M124" s="34">
        <v>1.46</v>
      </c>
      <c r="N124" s="34">
        <f t="shared" si="5"/>
        <v>13.470113300000003</v>
      </c>
      <c r="O124" s="34">
        <f t="shared" si="6"/>
        <v>2.5895105128774225</v>
      </c>
    </row>
    <row r="125" spans="1:15" ht="24.95" customHeight="1" x14ac:dyDescent="0.45">
      <c r="A125" s="43" t="s">
        <v>457</v>
      </c>
      <c r="B125" s="44" t="s">
        <v>448</v>
      </c>
      <c r="C125" s="43" t="s">
        <v>458</v>
      </c>
      <c r="D125" s="43" t="s">
        <v>459</v>
      </c>
      <c r="E125" s="60">
        <v>1</v>
      </c>
      <c r="F125" s="61">
        <v>1.0509999999999999</v>
      </c>
      <c r="G125" s="60">
        <v>4</v>
      </c>
      <c r="H125" s="62" t="s">
        <v>52</v>
      </c>
      <c r="I125" s="60">
        <v>11.35</v>
      </c>
      <c r="J125" s="30">
        <v>129</v>
      </c>
      <c r="K125" s="33">
        <v>105.41500000000001</v>
      </c>
      <c r="L125" s="34">
        <v>6.51</v>
      </c>
      <c r="M125" s="34">
        <v>1.61</v>
      </c>
      <c r="N125" s="34">
        <f t="shared" si="5"/>
        <v>13.246538235000003</v>
      </c>
      <c r="O125" s="34">
        <f t="shared" si="6"/>
        <v>7.957928186963783</v>
      </c>
    </row>
    <row r="126" spans="1:15" ht="24.95" customHeight="1" x14ac:dyDescent="0.45">
      <c r="A126" s="43" t="s">
        <v>460</v>
      </c>
      <c r="B126" s="44" t="s">
        <v>448</v>
      </c>
      <c r="C126" s="43" t="s">
        <v>461</v>
      </c>
      <c r="D126" s="43" t="s">
        <v>462</v>
      </c>
      <c r="E126" s="60">
        <v>2</v>
      </c>
      <c r="F126" s="61">
        <v>1.0620000000000001</v>
      </c>
      <c r="G126" s="60">
        <v>5</v>
      </c>
      <c r="H126" s="62" t="s">
        <v>53</v>
      </c>
      <c r="I126" s="60">
        <v>7.133</v>
      </c>
      <c r="J126" s="30">
        <v>130</v>
      </c>
      <c r="K126" s="33">
        <v>66.331999999999994</v>
      </c>
      <c r="L126" s="34">
        <v>4.0999999999999996</v>
      </c>
      <c r="M126" s="34">
        <v>1.61</v>
      </c>
      <c r="N126" s="34">
        <f t="shared" si="5"/>
        <v>8.3426738500000006</v>
      </c>
      <c r="O126" s="34">
        <f t="shared" si="6"/>
        <v>7.9509281068203315</v>
      </c>
    </row>
    <row r="127" spans="1:15" ht="24.95" customHeight="1" x14ac:dyDescent="0.45">
      <c r="A127" s="43" t="s">
        <v>463</v>
      </c>
      <c r="B127" s="44" t="s">
        <v>448</v>
      </c>
      <c r="C127" s="43" t="s">
        <v>464</v>
      </c>
      <c r="D127" s="43" t="s">
        <v>465</v>
      </c>
      <c r="E127" s="60">
        <v>3</v>
      </c>
      <c r="F127" s="61">
        <v>1.095</v>
      </c>
      <c r="G127" s="60">
        <v>1</v>
      </c>
      <c r="H127" s="62" t="s">
        <v>49</v>
      </c>
      <c r="I127" s="60">
        <v>2.83</v>
      </c>
      <c r="J127" s="30">
        <v>131</v>
      </c>
      <c r="K127" s="47">
        <v>87.724999999999994</v>
      </c>
      <c r="L127" s="46">
        <v>5.8</v>
      </c>
      <c r="M127" s="46">
        <v>1.6</v>
      </c>
      <c r="N127" s="46">
        <v>11.66</v>
      </c>
      <c r="O127" s="46">
        <f t="shared" si="6"/>
        <v>7.5235849056603765</v>
      </c>
    </row>
    <row r="128" spans="1:15" ht="24.95" customHeight="1" x14ac:dyDescent="0.45">
      <c r="A128" s="43" t="s">
        <v>466</v>
      </c>
      <c r="B128" s="44" t="s">
        <v>448</v>
      </c>
      <c r="C128" s="43" t="s">
        <v>467</v>
      </c>
      <c r="D128" s="43" t="s">
        <v>468</v>
      </c>
      <c r="E128" s="60">
        <v>1</v>
      </c>
      <c r="F128" s="61">
        <v>1.0509999999999999</v>
      </c>
      <c r="G128" s="60">
        <v>2</v>
      </c>
      <c r="H128" s="62" t="s">
        <v>50</v>
      </c>
      <c r="I128" s="60">
        <v>8.9019999999999992</v>
      </c>
      <c r="J128" s="30">
        <v>450</v>
      </c>
      <c r="K128" s="33">
        <v>77.665000000000006</v>
      </c>
      <c r="L128" s="34">
        <v>5.12</v>
      </c>
      <c r="M128" s="34">
        <v>1.64</v>
      </c>
      <c r="N128" s="34">
        <f t="shared" ref="N128:N158" si="7">3.14*M128*M128*L128/4</f>
        <v>10.810040319999999</v>
      </c>
      <c r="O128" s="34">
        <f t="shared" si="6"/>
        <v>7.1845245439380578</v>
      </c>
    </row>
    <row r="129" spans="1:15" ht="24.95" customHeight="1" x14ac:dyDescent="0.45">
      <c r="A129" s="43" t="s">
        <v>469</v>
      </c>
      <c r="B129" s="44" t="s">
        <v>448</v>
      </c>
      <c r="C129" s="43" t="s">
        <v>470</v>
      </c>
      <c r="D129" s="43" t="s">
        <v>145</v>
      </c>
      <c r="E129" s="60">
        <v>2</v>
      </c>
      <c r="F129" s="61">
        <v>1.0620000000000001</v>
      </c>
      <c r="G129" s="60">
        <v>3</v>
      </c>
      <c r="H129" s="62" t="s">
        <v>51</v>
      </c>
      <c r="I129" s="60">
        <v>2.7</v>
      </c>
      <c r="J129" s="30">
        <v>101</v>
      </c>
      <c r="K129" s="33">
        <v>90.95</v>
      </c>
      <c r="L129" s="34">
        <v>5.68</v>
      </c>
      <c r="M129" s="34">
        <v>1.6</v>
      </c>
      <c r="N129" s="34">
        <f t="shared" si="7"/>
        <v>11.414528000000001</v>
      </c>
      <c r="O129" s="34">
        <f t="shared" si="6"/>
        <v>7.9679159751502642</v>
      </c>
    </row>
    <row r="130" spans="1:15" ht="24.95" customHeight="1" x14ac:dyDescent="0.45">
      <c r="A130" s="43" t="s">
        <v>471</v>
      </c>
      <c r="B130" s="44" t="s">
        <v>448</v>
      </c>
      <c r="C130" s="43" t="s">
        <v>472</v>
      </c>
      <c r="D130" s="43" t="s">
        <v>473</v>
      </c>
      <c r="E130" s="60">
        <v>3</v>
      </c>
      <c r="F130" s="61">
        <v>1.095</v>
      </c>
      <c r="G130" s="60">
        <v>4</v>
      </c>
      <c r="H130" s="62" t="s">
        <v>52</v>
      </c>
      <c r="I130" s="60">
        <v>11.35</v>
      </c>
      <c r="J130" s="35">
        <v>102</v>
      </c>
      <c r="K130" s="33">
        <v>128.58500000000001</v>
      </c>
      <c r="L130" s="34">
        <v>5.32</v>
      </c>
      <c r="M130" s="34">
        <v>1.93</v>
      </c>
      <c r="N130" s="34">
        <f t="shared" si="7"/>
        <v>15.55592738</v>
      </c>
      <c r="O130" s="34">
        <f t="shared" si="6"/>
        <v>8.2659809896849747</v>
      </c>
    </row>
    <row r="131" spans="1:15" ht="24.95" customHeight="1" x14ac:dyDescent="0.45">
      <c r="A131" s="43" t="s">
        <v>474</v>
      </c>
      <c r="B131" s="44" t="s">
        <v>448</v>
      </c>
      <c r="C131" s="43" t="s">
        <v>475</v>
      </c>
      <c r="D131" s="43" t="s">
        <v>476</v>
      </c>
      <c r="E131" s="60">
        <v>1</v>
      </c>
      <c r="F131" s="61">
        <v>1.0509999999999999</v>
      </c>
      <c r="G131" s="60">
        <v>5</v>
      </c>
      <c r="H131" s="62" t="s">
        <v>53</v>
      </c>
      <c r="I131" s="60">
        <v>7.133</v>
      </c>
      <c r="J131" s="30">
        <v>103</v>
      </c>
      <c r="K131" s="33">
        <v>101.312</v>
      </c>
      <c r="L131" s="34">
        <v>6.69</v>
      </c>
      <c r="M131" s="34">
        <v>1.6</v>
      </c>
      <c r="N131" s="34">
        <f t="shared" si="7"/>
        <v>13.444224000000002</v>
      </c>
      <c r="O131" s="34">
        <f t="shared" si="6"/>
        <v>7.5357268667942447</v>
      </c>
    </row>
    <row r="132" spans="1:15" ht="24.95" customHeight="1" x14ac:dyDescent="0.45">
      <c r="A132" s="43" t="s">
        <v>477</v>
      </c>
      <c r="B132" s="44" t="s">
        <v>448</v>
      </c>
      <c r="C132" s="43" t="s">
        <v>147</v>
      </c>
      <c r="D132" s="43" t="s">
        <v>478</v>
      </c>
      <c r="E132" s="60">
        <v>2</v>
      </c>
      <c r="F132" s="61">
        <v>1.0620000000000001</v>
      </c>
      <c r="G132" s="60">
        <v>1</v>
      </c>
      <c r="H132" s="62" t="s">
        <v>49</v>
      </c>
      <c r="I132" s="60">
        <v>2.83</v>
      </c>
      <c r="J132" s="30">
        <v>104</v>
      </c>
      <c r="K132" s="33">
        <v>27.425999999999998</v>
      </c>
      <c r="L132" s="34">
        <v>3.57</v>
      </c>
      <c r="M132" s="34">
        <v>1.92</v>
      </c>
      <c r="N132" s="34">
        <f t="shared" si="7"/>
        <v>10.33095168</v>
      </c>
      <c r="O132" s="34">
        <f t="shared" si="6"/>
        <v>2.6547409037925145</v>
      </c>
    </row>
    <row r="133" spans="1:15" ht="24.95" customHeight="1" x14ac:dyDescent="0.45">
      <c r="A133" s="43" t="s">
        <v>479</v>
      </c>
      <c r="B133" s="44" t="s">
        <v>448</v>
      </c>
      <c r="C133" s="43" t="s">
        <v>480</v>
      </c>
      <c r="D133" s="43" t="s">
        <v>481</v>
      </c>
      <c r="E133" s="60">
        <v>3</v>
      </c>
      <c r="F133" s="61">
        <v>1.095</v>
      </c>
      <c r="G133" s="60">
        <v>2</v>
      </c>
      <c r="H133" s="62" t="s">
        <v>50</v>
      </c>
      <c r="I133" s="60">
        <v>8.9019999999999992</v>
      </c>
      <c r="J133" s="30">
        <v>105</v>
      </c>
      <c r="K133" s="33">
        <v>90.134</v>
      </c>
      <c r="L133" s="34">
        <v>5.5</v>
      </c>
      <c r="M133" s="34">
        <v>1.61</v>
      </c>
      <c r="N133" s="34">
        <f t="shared" si="7"/>
        <v>11.191391750000003</v>
      </c>
      <c r="O133" s="34">
        <f t="shared" si="6"/>
        <v>8.0538687245936131</v>
      </c>
    </row>
    <row r="134" spans="1:15" ht="24.95" customHeight="1" x14ac:dyDescent="0.45">
      <c r="A134" s="43" t="s">
        <v>482</v>
      </c>
      <c r="B134" s="44" t="s">
        <v>448</v>
      </c>
      <c r="C134" s="43" t="s">
        <v>483</v>
      </c>
      <c r="D134" s="43" t="s">
        <v>346</v>
      </c>
      <c r="E134" s="60">
        <v>1</v>
      </c>
      <c r="F134" s="61">
        <v>1.0509999999999999</v>
      </c>
      <c r="G134" s="60">
        <v>3</v>
      </c>
      <c r="H134" s="62" t="s">
        <v>51</v>
      </c>
      <c r="I134" s="60">
        <v>2.7</v>
      </c>
      <c r="J134" s="30">
        <v>106</v>
      </c>
      <c r="K134" s="33">
        <v>31.882000000000001</v>
      </c>
      <c r="L134" s="34">
        <v>4.18</v>
      </c>
      <c r="M134" s="34">
        <v>1.92</v>
      </c>
      <c r="N134" s="34">
        <f t="shared" si="7"/>
        <v>12.096184319999999</v>
      </c>
      <c r="O134" s="34">
        <f t="shared" si="6"/>
        <v>2.6357071913401535</v>
      </c>
    </row>
    <row r="135" spans="1:15" ht="24.95" customHeight="1" x14ac:dyDescent="0.45">
      <c r="A135" s="43" t="s">
        <v>484</v>
      </c>
      <c r="B135" s="44" t="s">
        <v>448</v>
      </c>
      <c r="C135" s="43" t="s">
        <v>485</v>
      </c>
      <c r="D135" s="43" t="s">
        <v>486</v>
      </c>
      <c r="E135" s="60">
        <v>2</v>
      </c>
      <c r="F135" s="61">
        <v>1.0620000000000001</v>
      </c>
      <c r="G135" s="60">
        <v>4</v>
      </c>
      <c r="H135" s="62" t="s">
        <v>52</v>
      </c>
      <c r="I135" s="60">
        <v>11.35</v>
      </c>
      <c r="J135" s="30">
        <v>107</v>
      </c>
      <c r="K135" s="33">
        <v>100.515</v>
      </c>
      <c r="L135" s="34">
        <v>6.65</v>
      </c>
      <c r="M135" s="34">
        <v>1.61</v>
      </c>
      <c r="N135" s="34">
        <f t="shared" si="7"/>
        <v>13.531410025000003</v>
      </c>
      <c r="O135" s="34">
        <f t="shared" si="6"/>
        <v>7.4282724279504624</v>
      </c>
    </row>
    <row r="136" spans="1:15" ht="24.95" customHeight="1" x14ac:dyDescent="0.45">
      <c r="A136" s="43" t="s">
        <v>487</v>
      </c>
      <c r="B136" s="44" t="s">
        <v>448</v>
      </c>
      <c r="C136" s="43" t="s">
        <v>488</v>
      </c>
      <c r="D136" s="43" t="s">
        <v>489</v>
      </c>
      <c r="E136" s="60">
        <v>3</v>
      </c>
      <c r="F136" s="61">
        <v>1.095</v>
      </c>
      <c r="G136" s="60">
        <v>5</v>
      </c>
      <c r="H136" s="62" t="s">
        <v>53</v>
      </c>
      <c r="I136" s="60">
        <v>7.133</v>
      </c>
      <c r="J136" s="30">
        <v>108</v>
      </c>
      <c r="K136" s="33">
        <v>23.942</v>
      </c>
      <c r="L136" s="34">
        <v>4.32</v>
      </c>
      <c r="M136" s="34">
        <v>1.61</v>
      </c>
      <c r="N136" s="34">
        <f t="shared" si="7"/>
        <v>8.790329520000002</v>
      </c>
      <c r="O136" s="34">
        <f t="shared" si="6"/>
        <v>2.7236749140662471</v>
      </c>
    </row>
    <row r="137" spans="1:15" ht="24.95" customHeight="1" x14ac:dyDescent="0.45">
      <c r="A137" s="43" t="s">
        <v>490</v>
      </c>
      <c r="B137" s="44" t="s">
        <v>448</v>
      </c>
      <c r="C137" s="43" t="s">
        <v>491</v>
      </c>
      <c r="D137" s="43" t="s">
        <v>492</v>
      </c>
      <c r="E137" s="60">
        <v>1</v>
      </c>
      <c r="F137" s="61">
        <v>1.0509999999999999</v>
      </c>
      <c r="G137" s="60">
        <v>1</v>
      </c>
      <c r="H137" s="62" t="s">
        <v>49</v>
      </c>
      <c r="I137" s="60">
        <v>2.83</v>
      </c>
      <c r="J137" s="30">
        <v>109</v>
      </c>
      <c r="K137" s="33">
        <v>67.762</v>
      </c>
      <c r="L137" s="34">
        <v>4</v>
      </c>
      <c r="M137" s="34">
        <v>1.61</v>
      </c>
      <c r="N137" s="34">
        <f t="shared" si="7"/>
        <v>8.1391940000000016</v>
      </c>
      <c r="O137" s="34">
        <f t="shared" si="6"/>
        <v>8.3253943818024219</v>
      </c>
    </row>
    <row r="138" spans="1:15" ht="24.95" customHeight="1" x14ac:dyDescent="0.45">
      <c r="A138" s="43" t="s">
        <v>493</v>
      </c>
      <c r="B138" s="44" t="s">
        <v>448</v>
      </c>
      <c r="C138" s="43" t="s">
        <v>494</v>
      </c>
      <c r="D138" s="43" t="s">
        <v>495</v>
      </c>
      <c r="E138" s="60">
        <v>2</v>
      </c>
      <c r="F138" s="61">
        <v>1.0620000000000001</v>
      </c>
      <c r="G138" s="60">
        <v>2</v>
      </c>
      <c r="H138" s="62" t="s">
        <v>50</v>
      </c>
      <c r="I138" s="60">
        <v>8.9019999999999992</v>
      </c>
      <c r="J138" s="30">
        <v>110</v>
      </c>
      <c r="K138" s="33">
        <v>25.492999999999999</v>
      </c>
      <c r="L138" s="34">
        <v>4.8899999999999997</v>
      </c>
      <c r="M138" s="34">
        <v>1.6</v>
      </c>
      <c r="N138" s="34">
        <f t="shared" si="7"/>
        <v>9.826944000000001</v>
      </c>
      <c r="O138" s="34">
        <f t="shared" si="6"/>
        <v>2.5941940851601468</v>
      </c>
    </row>
    <row r="139" spans="1:15" ht="24.95" customHeight="1" x14ac:dyDescent="0.45">
      <c r="A139" s="43" t="s">
        <v>496</v>
      </c>
      <c r="B139" s="44" t="s">
        <v>448</v>
      </c>
      <c r="C139" s="43" t="s">
        <v>497</v>
      </c>
      <c r="D139" s="43" t="s">
        <v>120</v>
      </c>
      <c r="E139" s="60">
        <v>3</v>
      </c>
      <c r="F139" s="61">
        <v>1.095</v>
      </c>
      <c r="G139" s="60">
        <v>3</v>
      </c>
      <c r="H139" s="62" t="s">
        <v>51</v>
      </c>
      <c r="I139" s="60">
        <v>2.7</v>
      </c>
      <c r="J139" s="30">
        <v>111</v>
      </c>
      <c r="K139" s="33">
        <v>96.004999999999995</v>
      </c>
      <c r="L139" s="34">
        <v>6.28</v>
      </c>
      <c r="M139" s="34">
        <v>1.6</v>
      </c>
      <c r="N139" s="34">
        <f t="shared" si="7"/>
        <v>12.620288000000002</v>
      </c>
      <c r="O139" s="34">
        <f t="shared" si="6"/>
        <v>7.6071956519534245</v>
      </c>
    </row>
    <row r="140" spans="1:15" ht="24.95" customHeight="1" x14ac:dyDescent="0.45">
      <c r="A140" s="43" t="s">
        <v>498</v>
      </c>
      <c r="B140" s="44" t="s">
        <v>448</v>
      </c>
      <c r="C140" s="43" t="s">
        <v>499</v>
      </c>
      <c r="D140" s="43" t="s">
        <v>500</v>
      </c>
      <c r="E140" s="60">
        <v>1</v>
      </c>
      <c r="F140" s="61">
        <v>1.0509999999999999</v>
      </c>
      <c r="G140" s="60">
        <v>4</v>
      </c>
      <c r="H140" s="62" t="s">
        <v>52</v>
      </c>
      <c r="I140" s="60">
        <v>11.35</v>
      </c>
      <c r="J140" s="30">
        <v>112</v>
      </c>
      <c r="K140" s="33">
        <v>22.405000000000001</v>
      </c>
      <c r="L140" s="34">
        <v>4.7699999999999996</v>
      </c>
      <c r="M140" s="34">
        <v>1.45</v>
      </c>
      <c r="N140" s="34">
        <f t="shared" si="7"/>
        <v>7.8727061249999988</v>
      </c>
      <c r="O140" s="34">
        <f t="shared" si="6"/>
        <v>2.8459083375222525</v>
      </c>
    </row>
    <row r="141" spans="1:15" ht="24.95" customHeight="1" x14ac:dyDescent="0.45">
      <c r="A141" s="43" t="s">
        <v>501</v>
      </c>
      <c r="B141" s="44" t="s">
        <v>448</v>
      </c>
      <c r="C141" s="43" t="s">
        <v>502</v>
      </c>
      <c r="D141" s="43" t="s">
        <v>503</v>
      </c>
      <c r="E141" s="60">
        <v>2</v>
      </c>
      <c r="F141" s="61">
        <v>1.0620000000000001</v>
      </c>
      <c r="G141" s="60">
        <v>5</v>
      </c>
      <c r="H141" s="62" t="s">
        <v>53</v>
      </c>
      <c r="I141" s="60">
        <v>7.133</v>
      </c>
      <c r="J141" s="30">
        <v>113</v>
      </c>
      <c r="K141" s="33">
        <v>96.977999999999994</v>
      </c>
      <c r="L141" s="34">
        <v>6.05</v>
      </c>
      <c r="M141" s="34">
        <v>1.61</v>
      </c>
      <c r="N141" s="34">
        <f t="shared" si="7"/>
        <v>12.310530925000002</v>
      </c>
      <c r="O141" s="34">
        <f t="shared" si="6"/>
        <v>7.8776456182778309</v>
      </c>
    </row>
    <row r="142" spans="1:15" ht="24.95" customHeight="1" x14ac:dyDescent="0.45">
      <c r="A142" s="43" t="s">
        <v>504</v>
      </c>
      <c r="B142" s="44" t="s">
        <v>448</v>
      </c>
      <c r="C142" s="43" t="s">
        <v>505</v>
      </c>
      <c r="D142" s="43" t="s">
        <v>506</v>
      </c>
      <c r="E142" s="60">
        <v>3</v>
      </c>
      <c r="F142" s="61">
        <v>1.095</v>
      </c>
      <c r="G142" s="60">
        <v>1</v>
      </c>
      <c r="H142" s="62" t="s">
        <v>49</v>
      </c>
      <c r="I142" s="60">
        <v>2.83</v>
      </c>
      <c r="J142" s="30">
        <v>114</v>
      </c>
      <c r="K142" s="33">
        <v>115.652</v>
      </c>
      <c r="L142" s="34">
        <v>7.07</v>
      </c>
      <c r="M142" s="34">
        <v>1.6</v>
      </c>
      <c r="N142" s="34">
        <f t="shared" si="7"/>
        <v>14.207872000000002</v>
      </c>
      <c r="O142" s="34">
        <f t="shared" si="6"/>
        <v>8.1399945044549948</v>
      </c>
    </row>
    <row r="143" spans="1:15" ht="24.95" customHeight="1" x14ac:dyDescent="0.45">
      <c r="A143" s="43" t="s">
        <v>507</v>
      </c>
      <c r="B143" s="44" t="s">
        <v>448</v>
      </c>
      <c r="C143" s="43" t="s">
        <v>508</v>
      </c>
      <c r="D143" s="43" t="s">
        <v>509</v>
      </c>
      <c r="E143" s="60">
        <v>1</v>
      </c>
      <c r="F143" s="61">
        <v>1.0509999999999999</v>
      </c>
      <c r="G143" s="60">
        <v>2</v>
      </c>
      <c r="H143" s="62" t="s">
        <v>50</v>
      </c>
      <c r="I143" s="60">
        <v>8.9019999999999992</v>
      </c>
      <c r="J143" s="30">
        <v>115</v>
      </c>
      <c r="K143" s="33">
        <v>94.105999999999995</v>
      </c>
      <c r="L143" s="34">
        <v>3.89</v>
      </c>
      <c r="M143" s="34">
        <v>1.93</v>
      </c>
      <c r="N143" s="34">
        <f t="shared" si="7"/>
        <v>11.374540885</v>
      </c>
      <c r="O143" s="34">
        <f t="shared" si="6"/>
        <v>8.2733888735765007</v>
      </c>
    </row>
    <row r="144" spans="1:15" ht="24.95" customHeight="1" x14ac:dyDescent="0.45">
      <c r="A144" s="43" t="s">
        <v>510</v>
      </c>
      <c r="B144" s="44" t="s">
        <v>448</v>
      </c>
      <c r="C144" s="43" t="s">
        <v>511</v>
      </c>
      <c r="D144" s="43" t="s">
        <v>512</v>
      </c>
      <c r="E144" s="60">
        <v>2</v>
      </c>
      <c r="F144" s="61">
        <v>1.0620000000000001</v>
      </c>
      <c r="G144" s="60">
        <v>3</v>
      </c>
      <c r="H144" s="62" t="s">
        <v>51</v>
      </c>
      <c r="I144" s="60">
        <v>2.7</v>
      </c>
      <c r="J144" s="30">
        <v>116</v>
      </c>
      <c r="K144" s="33">
        <v>109.13200000000001</v>
      </c>
      <c r="L144" s="34">
        <v>7.22</v>
      </c>
      <c r="M144" s="34">
        <v>1.6</v>
      </c>
      <c r="N144" s="34">
        <f t="shared" si="7"/>
        <v>14.509312000000001</v>
      </c>
      <c r="O144" s="34">
        <f t="shared" si="6"/>
        <v>7.5215144591280412</v>
      </c>
    </row>
    <row r="145" spans="1:15" ht="24.95" customHeight="1" x14ac:dyDescent="0.45">
      <c r="A145" s="43" t="s">
        <v>513</v>
      </c>
      <c r="B145" s="44" t="s">
        <v>448</v>
      </c>
      <c r="C145" s="43" t="s">
        <v>131</v>
      </c>
      <c r="D145" s="43" t="s">
        <v>514</v>
      </c>
      <c r="E145" s="60">
        <v>3</v>
      </c>
      <c r="F145" s="61">
        <v>1.095</v>
      </c>
      <c r="G145" s="60">
        <v>4</v>
      </c>
      <c r="H145" s="62" t="s">
        <v>52</v>
      </c>
      <c r="I145" s="60">
        <v>11.35</v>
      </c>
      <c r="J145" s="30">
        <v>117</v>
      </c>
      <c r="K145" s="33">
        <v>100.41</v>
      </c>
      <c r="L145" s="34">
        <v>6.23</v>
      </c>
      <c r="M145" s="34">
        <v>1.61</v>
      </c>
      <c r="N145" s="34">
        <f t="shared" si="7"/>
        <v>12.676794655000004</v>
      </c>
      <c r="O145" s="34">
        <f t="shared" si="6"/>
        <v>7.9207719879248897</v>
      </c>
    </row>
    <row r="146" spans="1:15" ht="24.95" customHeight="1" x14ac:dyDescent="0.45">
      <c r="A146" s="43" t="s">
        <v>515</v>
      </c>
      <c r="B146" s="44" t="s">
        <v>448</v>
      </c>
      <c r="C146" s="43" t="s">
        <v>516</v>
      </c>
      <c r="D146" s="43" t="s">
        <v>517</v>
      </c>
      <c r="E146" s="60">
        <v>1</v>
      </c>
      <c r="F146" s="61">
        <v>1.0509999999999999</v>
      </c>
      <c r="G146" s="60">
        <v>5</v>
      </c>
      <c r="H146" s="62" t="s">
        <v>53</v>
      </c>
      <c r="I146" s="60">
        <v>7.133</v>
      </c>
      <c r="J146" s="30">
        <v>118</v>
      </c>
      <c r="K146" s="33">
        <v>45.817</v>
      </c>
      <c r="L146" s="34">
        <v>8.1999999999999993</v>
      </c>
      <c r="M146" s="34">
        <v>1.6</v>
      </c>
      <c r="N146" s="34">
        <f t="shared" si="7"/>
        <v>16.478719999999999</v>
      </c>
      <c r="O146" s="34">
        <f t="shared" si="6"/>
        <v>2.780373718347056</v>
      </c>
    </row>
    <row r="147" spans="1:15" ht="24.95" customHeight="1" x14ac:dyDescent="0.45">
      <c r="A147" s="43" t="s">
        <v>518</v>
      </c>
      <c r="B147" s="44" t="s">
        <v>519</v>
      </c>
      <c r="C147" s="43" t="s">
        <v>520</v>
      </c>
      <c r="D147" s="43" t="s">
        <v>521</v>
      </c>
      <c r="E147" s="60">
        <v>2</v>
      </c>
      <c r="F147" s="61">
        <v>1.0620000000000001</v>
      </c>
      <c r="G147" s="60">
        <v>1</v>
      </c>
      <c r="H147" s="62" t="s">
        <v>49</v>
      </c>
      <c r="I147" s="60">
        <v>2.83</v>
      </c>
      <c r="J147" s="30">
        <v>119</v>
      </c>
      <c r="K147" s="33">
        <v>28.838000000000001</v>
      </c>
      <c r="L147" s="34">
        <v>6.65</v>
      </c>
      <c r="M147" s="34">
        <v>1.46</v>
      </c>
      <c r="N147" s="34">
        <f t="shared" si="7"/>
        <v>11.127484900000002</v>
      </c>
      <c r="O147" s="34">
        <f t="shared" si="6"/>
        <v>2.5916009106424394</v>
      </c>
    </row>
    <row r="148" spans="1:15" ht="24.95" customHeight="1" x14ac:dyDescent="0.45">
      <c r="A148" s="43" t="s">
        <v>522</v>
      </c>
      <c r="B148" s="44" t="s">
        <v>519</v>
      </c>
      <c r="C148" s="43" t="s">
        <v>523</v>
      </c>
      <c r="D148" s="43" t="s">
        <v>524</v>
      </c>
      <c r="E148" s="60">
        <v>3</v>
      </c>
      <c r="F148" s="61">
        <v>1.095</v>
      </c>
      <c r="G148" s="60">
        <v>2</v>
      </c>
      <c r="H148" s="62" t="s">
        <v>50</v>
      </c>
      <c r="I148" s="60">
        <v>8.9019999999999992</v>
      </c>
      <c r="J148" s="30">
        <v>120</v>
      </c>
      <c r="K148" s="33">
        <v>24.146999999999998</v>
      </c>
      <c r="L148" s="34">
        <v>5.48</v>
      </c>
      <c r="M148" s="34">
        <v>1.45</v>
      </c>
      <c r="N148" s="34">
        <f t="shared" si="7"/>
        <v>9.044534500000001</v>
      </c>
      <c r="O148" s="34">
        <f t="shared" si="6"/>
        <v>2.6697891417186805</v>
      </c>
    </row>
    <row r="149" spans="1:15" ht="24.95" customHeight="1" x14ac:dyDescent="0.45">
      <c r="A149" s="43" t="s">
        <v>525</v>
      </c>
      <c r="B149" s="44" t="s">
        <v>519</v>
      </c>
      <c r="C149" s="43" t="s">
        <v>526</v>
      </c>
      <c r="D149" s="43" t="s">
        <v>527</v>
      </c>
      <c r="E149" s="60">
        <v>1</v>
      </c>
      <c r="F149" s="61">
        <v>1.0509999999999999</v>
      </c>
      <c r="G149" s="60">
        <v>3</v>
      </c>
      <c r="H149" s="62" t="s">
        <v>51</v>
      </c>
      <c r="I149" s="60">
        <v>2.7</v>
      </c>
      <c r="J149" s="30">
        <v>121</v>
      </c>
      <c r="K149" s="33">
        <v>90.394000000000005</v>
      </c>
      <c r="L149" s="34">
        <v>6.16</v>
      </c>
      <c r="M149" s="34">
        <v>1.61</v>
      </c>
      <c r="N149" s="34">
        <f t="shared" si="7"/>
        <v>12.534358760000003</v>
      </c>
      <c r="O149" s="34">
        <f t="shared" si="6"/>
        <v>7.211697202131143</v>
      </c>
    </row>
    <row r="150" spans="1:15" ht="24.95" customHeight="1" x14ac:dyDescent="0.45">
      <c r="A150" s="43" t="s">
        <v>528</v>
      </c>
      <c r="B150" s="44" t="s">
        <v>519</v>
      </c>
      <c r="C150" s="43" t="s">
        <v>529</v>
      </c>
      <c r="D150" s="43" t="s">
        <v>530</v>
      </c>
      <c r="E150" s="60">
        <v>2</v>
      </c>
      <c r="F150" s="61">
        <v>1.0620000000000001</v>
      </c>
      <c r="G150" s="60">
        <v>4</v>
      </c>
      <c r="H150" s="62" t="s">
        <v>52</v>
      </c>
      <c r="I150" s="60">
        <v>11.35</v>
      </c>
      <c r="J150" s="30">
        <v>122</v>
      </c>
      <c r="K150" s="33">
        <v>127.238</v>
      </c>
      <c r="L150" s="34">
        <v>7.81</v>
      </c>
      <c r="M150" s="34">
        <v>1.61</v>
      </c>
      <c r="N150" s="34">
        <f t="shared" si="7"/>
        <v>15.891776285000002</v>
      </c>
      <c r="O150" s="34">
        <f t="shared" si="6"/>
        <v>8.0065310332928572</v>
      </c>
    </row>
    <row r="151" spans="1:15" ht="24.95" customHeight="1" x14ac:dyDescent="0.45">
      <c r="A151" s="43" t="s">
        <v>531</v>
      </c>
      <c r="B151" s="44" t="s">
        <v>519</v>
      </c>
      <c r="C151" s="43" t="s">
        <v>532</v>
      </c>
      <c r="D151" s="43" t="s">
        <v>533</v>
      </c>
      <c r="E151" s="60">
        <v>3</v>
      </c>
      <c r="F151" s="61">
        <v>1.095</v>
      </c>
      <c r="G151" s="60">
        <v>5</v>
      </c>
      <c r="H151" s="62" t="s">
        <v>53</v>
      </c>
      <c r="I151" s="60">
        <v>7.133</v>
      </c>
      <c r="J151" s="30">
        <v>123</v>
      </c>
      <c r="K151" s="33">
        <v>115.449</v>
      </c>
      <c r="L151" s="34">
        <v>4.7300000000000004</v>
      </c>
      <c r="M151" s="34">
        <v>1.93</v>
      </c>
      <c r="N151" s="34">
        <f t="shared" si="7"/>
        <v>13.830739944999999</v>
      </c>
      <c r="O151" s="34">
        <f t="shared" si="6"/>
        <v>8.347275739338615</v>
      </c>
    </row>
    <row r="152" spans="1:15" ht="24.95" customHeight="1" x14ac:dyDescent="0.45">
      <c r="A152" s="43" t="s">
        <v>534</v>
      </c>
      <c r="B152" s="44" t="s">
        <v>519</v>
      </c>
      <c r="C152" s="43" t="s">
        <v>535</v>
      </c>
      <c r="D152" s="43" t="s">
        <v>536</v>
      </c>
      <c r="E152" s="60">
        <v>1</v>
      </c>
      <c r="F152" s="61">
        <v>1.0509999999999999</v>
      </c>
      <c r="G152" s="60">
        <v>1</v>
      </c>
      <c r="H152" s="62" t="s">
        <v>49</v>
      </c>
      <c r="I152" s="60">
        <v>2.83</v>
      </c>
      <c r="J152" s="30">
        <v>124</v>
      </c>
      <c r="K152" s="33">
        <v>95.201999999999998</v>
      </c>
      <c r="L152" s="34">
        <v>6.56</v>
      </c>
      <c r="M152" s="34">
        <v>1.61</v>
      </c>
      <c r="N152" s="34">
        <f t="shared" si="7"/>
        <v>13.348278160000001</v>
      </c>
      <c r="O152" s="34">
        <f t="shared" si="6"/>
        <v>7.1321558375436185</v>
      </c>
    </row>
    <row r="153" spans="1:15" ht="24.95" customHeight="1" x14ac:dyDescent="0.45">
      <c r="A153" s="43" t="s">
        <v>537</v>
      </c>
      <c r="B153" s="44" t="s">
        <v>519</v>
      </c>
      <c r="C153" s="43" t="s">
        <v>538</v>
      </c>
      <c r="D153" s="43" t="s">
        <v>539</v>
      </c>
      <c r="E153" s="60">
        <v>2</v>
      </c>
      <c r="F153" s="61">
        <v>1.0620000000000001</v>
      </c>
      <c r="G153" s="60">
        <v>2</v>
      </c>
      <c r="H153" s="62" t="s">
        <v>50</v>
      </c>
      <c r="I153" s="60">
        <v>8.9019999999999992</v>
      </c>
      <c r="J153" s="30">
        <v>125</v>
      </c>
      <c r="K153" s="33">
        <v>30.337</v>
      </c>
      <c r="L153" s="34">
        <v>7.09</v>
      </c>
      <c r="M153" s="34">
        <v>1.44</v>
      </c>
      <c r="N153" s="34">
        <f t="shared" si="7"/>
        <v>11.540931840000001</v>
      </c>
      <c r="O153" s="34">
        <f t="shared" si="6"/>
        <v>2.628643892935425</v>
      </c>
    </row>
    <row r="154" spans="1:15" ht="24.95" customHeight="1" x14ac:dyDescent="0.45">
      <c r="A154" s="43" t="s">
        <v>540</v>
      </c>
      <c r="B154" s="44" t="s">
        <v>519</v>
      </c>
      <c r="C154" s="43" t="s">
        <v>541</v>
      </c>
      <c r="D154" s="43" t="s">
        <v>542</v>
      </c>
      <c r="E154" s="60">
        <v>3</v>
      </c>
      <c r="F154" s="61">
        <v>1.095</v>
      </c>
      <c r="G154" s="60">
        <v>3</v>
      </c>
      <c r="H154" s="62" t="s">
        <v>51</v>
      </c>
      <c r="I154" s="60">
        <v>2.7</v>
      </c>
      <c r="J154" s="30">
        <v>126</v>
      </c>
      <c r="K154" s="33">
        <v>135.85400000000001</v>
      </c>
      <c r="L154" s="34">
        <v>8.41</v>
      </c>
      <c r="M154" s="34">
        <v>1.6</v>
      </c>
      <c r="N154" s="34">
        <f t="shared" si="7"/>
        <v>16.900736000000002</v>
      </c>
      <c r="O154" s="34">
        <f t="shared" si="6"/>
        <v>8.0383481524118245</v>
      </c>
    </row>
    <row r="155" spans="1:15" ht="24.95" customHeight="1" x14ac:dyDescent="0.45">
      <c r="A155" s="43" t="s">
        <v>543</v>
      </c>
      <c r="B155" s="44" t="s">
        <v>519</v>
      </c>
      <c r="C155" s="43" t="s">
        <v>544</v>
      </c>
      <c r="D155" s="43" t="s">
        <v>206</v>
      </c>
      <c r="E155" s="60">
        <v>1</v>
      </c>
      <c r="F155" s="61">
        <v>1.0509999999999999</v>
      </c>
      <c r="G155" s="60">
        <v>4</v>
      </c>
      <c r="H155" s="62" t="s">
        <v>52</v>
      </c>
      <c r="I155" s="60">
        <v>11.35</v>
      </c>
      <c r="J155" s="30">
        <v>127</v>
      </c>
      <c r="K155" s="33">
        <v>105.13500000000001</v>
      </c>
      <c r="L155" s="34">
        <v>4.28</v>
      </c>
      <c r="M155" s="34">
        <v>1.93</v>
      </c>
      <c r="N155" s="34">
        <f t="shared" si="7"/>
        <v>12.514919019999999</v>
      </c>
      <c r="O155" s="34">
        <f t="shared" si="6"/>
        <v>8.400773495376562</v>
      </c>
    </row>
    <row r="156" spans="1:15" ht="24.95" customHeight="1" x14ac:dyDescent="0.45">
      <c r="A156" s="43" t="s">
        <v>545</v>
      </c>
      <c r="B156" s="44" t="s">
        <v>519</v>
      </c>
      <c r="C156" s="43" t="s">
        <v>546</v>
      </c>
      <c r="D156" s="43" t="s">
        <v>547</v>
      </c>
      <c r="E156" s="60">
        <v>2</v>
      </c>
      <c r="F156" s="61">
        <v>1.0620000000000001</v>
      </c>
      <c r="G156" s="60">
        <v>5</v>
      </c>
      <c r="H156" s="62" t="s">
        <v>53</v>
      </c>
      <c r="I156" s="60">
        <v>7.133</v>
      </c>
      <c r="J156" s="30">
        <v>128</v>
      </c>
      <c r="K156" s="33">
        <v>34.881</v>
      </c>
      <c r="L156" s="34">
        <v>8.0500000000000007</v>
      </c>
      <c r="M156" s="34">
        <v>1.46</v>
      </c>
      <c r="N156" s="34">
        <f t="shared" si="7"/>
        <v>13.470113300000003</v>
      </c>
      <c r="O156" s="34">
        <f t="shared" si="6"/>
        <v>2.5895105128774225</v>
      </c>
    </row>
    <row r="157" spans="1:15" ht="24.95" customHeight="1" x14ac:dyDescent="0.45">
      <c r="A157" s="43" t="s">
        <v>548</v>
      </c>
      <c r="B157" s="44" t="s">
        <v>519</v>
      </c>
      <c r="C157" s="43" t="s">
        <v>549</v>
      </c>
      <c r="D157" s="43" t="s">
        <v>550</v>
      </c>
      <c r="E157" s="60">
        <v>3</v>
      </c>
      <c r="F157" s="61">
        <v>1.095</v>
      </c>
      <c r="G157" s="60">
        <v>1</v>
      </c>
      <c r="H157" s="62" t="s">
        <v>49</v>
      </c>
      <c r="I157" s="60">
        <v>2.83</v>
      </c>
      <c r="J157" s="30">
        <v>129</v>
      </c>
      <c r="K157" s="33">
        <v>105.41500000000001</v>
      </c>
      <c r="L157" s="34">
        <v>6.51</v>
      </c>
      <c r="M157" s="34">
        <v>1.61</v>
      </c>
      <c r="N157" s="34">
        <f t="shared" si="7"/>
        <v>13.246538235000003</v>
      </c>
      <c r="O157" s="34">
        <f t="shared" si="6"/>
        <v>7.957928186963783</v>
      </c>
    </row>
    <row r="158" spans="1:15" ht="24.95" customHeight="1" x14ac:dyDescent="0.45">
      <c r="A158" s="43" t="s">
        <v>551</v>
      </c>
      <c r="B158" s="44" t="s">
        <v>519</v>
      </c>
      <c r="C158" s="43" t="s">
        <v>95</v>
      </c>
      <c r="D158" s="43" t="s">
        <v>552</v>
      </c>
      <c r="E158" s="60">
        <v>1</v>
      </c>
      <c r="F158" s="61">
        <v>1.0509999999999999</v>
      </c>
      <c r="G158" s="60">
        <v>2</v>
      </c>
      <c r="H158" s="62" t="s">
        <v>50</v>
      </c>
      <c r="I158" s="60">
        <v>8.9019999999999992</v>
      </c>
      <c r="J158" s="30">
        <v>130</v>
      </c>
      <c r="K158" s="33">
        <v>66.331999999999994</v>
      </c>
      <c r="L158" s="34">
        <v>4.0999999999999996</v>
      </c>
      <c r="M158" s="34">
        <v>1.61</v>
      </c>
      <c r="N158" s="34">
        <f t="shared" si="7"/>
        <v>8.3426738500000006</v>
      </c>
      <c r="O158" s="34">
        <f t="shared" si="6"/>
        <v>7.9509281068203315</v>
      </c>
    </row>
    <row r="159" spans="1:15" ht="24.95" customHeight="1" x14ac:dyDescent="0.45">
      <c r="A159" s="43" t="s">
        <v>553</v>
      </c>
      <c r="B159" s="44" t="s">
        <v>519</v>
      </c>
      <c r="C159" s="43" t="s">
        <v>554</v>
      </c>
      <c r="D159" s="43" t="s">
        <v>329</v>
      </c>
      <c r="E159" s="60">
        <v>2</v>
      </c>
      <c r="F159" s="61">
        <v>1.0620000000000001</v>
      </c>
      <c r="G159" s="60">
        <v>3</v>
      </c>
      <c r="H159" s="62" t="s">
        <v>51</v>
      </c>
      <c r="I159" s="60">
        <v>2.7</v>
      </c>
      <c r="J159" s="30">
        <v>131</v>
      </c>
      <c r="K159" s="47">
        <v>87.724999999999994</v>
      </c>
      <c r="L159" s="46">
        <v>5.8</v>
      </c>
      <c r="M159" s="46">
        <v>1.6</v>
      </c>
      <c r="N159" s="46">
        <v>11.66</v>
      </c>
      <c r="O159" s="46">
        <f t="shared" si="6"/>
        <v>7.5235849056603765</v>
      </c>
    </row>
    <row r="160" spans="1:15" ht="24.95" customHeight="1" x14ac:dyDescent="0.45">
      <c r="A160" s="43" t="s">
        <v>555</v>
      </c>
      <c r="B160" s="44" t="s">
        <v>519</v>
      </c>
      <c r="C160" s="43" t="s">
        <v>556</v>
      </c>
      <c r="D160" s="43" t="s">
        <v>557</v>
      </c>
      <c r="E160" s="60">
        <v>3</v>
      </c>
      <c r="F160" s="61">
        <v>1.095</v>
      </c>
      <c r="G160" s="60">
        <v>4</v>
      </c>
      <c r="H160" s="62" t="s">
        <v>52</v>
      </c>
      <c r="I160" s="60">
        <v>11.35</v>
      </c>
      <c r="J160" s="30">
        <v>450</v>
      </c>
      <c r="K160" s="33">
        <v>77.665000000000006</v>
      </c>
      <c r="L160" s="34">
        <v>5.12</v>
      </c>
      <c r="M160" s="34">
        <v>1.64</v>
      </c>
      <c r="N160" s="34">
        <f t="shared" ref="N160:N190" si="8">3.14*M160*M160*L160/4</f>
        <v>10.810040319999999</v>
      </c>
      <c r="O160" s="34">
        <f t="shared" ref="O160:O223" si="9">K160/N160</f>
        <v>7.1845245439380578</v>
      </c>
    </row>
    <row r="161" spans="1:15" ht="24.95" customHeight="1" x14ac:dyDescent="0.45">
      <c r="A161" s="43" t="s">
        <v>558</v>
      </c>
      <c r="B161" s="44" t="s">
        <v>519</v>
      </c>
      <c r="C161" s="43" t="s">
        <v>559</v>
      </c>
      <c r="D161" s="43" t="s">
        <v>560</v>
      </c>
      <c r="E161" s="60">
        <v>1</v>
      </c>
      <c r="F161" s="61">
        <v>1.0509999999999999</v>
      </c>
      <c r="G161" s="60">
        <v>5</v>
      </c>
      <c r="H161" s="62" t="s">
        <v>53</v>
      </c>
      <c r="I161" s="60">
        <v>7.133</v>
      </c>
      <c r="J161" s="30">
        <v>101</v>
      </c>
      <c r="K161" s="33">
        <v>90.95</v>
      </c>
      <c r="L161" s="34">
        <v>5.68</v>
      </c>
      <c r="M161" s="34">
        <v>1.6</v>
      </c>
      <c r="N161" s="34">
        <f t="shared" si="8"/>
        <v>11.414528000000001</v>
      </c>
      <c r="O161" s="34">
        <f t="shared" si="9"/>
        <v>7.9679159751502642</v>
      </c>
    </row>
    <row r="162" spans="1:15" ht="24.95" customHeight="1" x14ac:dyDescent="0.45">
      <c r="A162" s="43" t="s">
        <v>561</v>
      </c>
      <c r="B162" s="44" t="s">
        <v>519</v>
      </c>
      <c r="C162" s="43" t="s">
        <v>413</v>
      </c>
      <c r="D162" s="43" t="s">
        <v>562</v>
      </c>
      <c r="E162" s="60">
        <v>2</v>
      </c>
      <c r="F162" s="61">
        <v>1.0620000000000001</v>
      </c>
      <c r="G162" s="60">
        <v>1</v>
      </c>
      <c r="H162" s="62" t="s">
        <v>49</v>
      </c>
      <c r="I162" s="60">
        <v>2.83</v>
      </c>
      <c r="J162" s="35">
        <v>102</v>
      </c>
      <c r="K162" s="33">
        <v>128.58500000000001</v>
      </c>
      <c r="L162" s="34">
        <v>5.32</v>
      </c>
      <c r="M162" s="34">
        <v>1.93</v>
      </c>
      <c r="N162" s="34">
        <f t="shared" si="8"/>
        <v>15.55592738</v>
      </c>
      <c r="O162" s="34">
        <f t="shared" si="9"/>
        <v>8.2659809896849747</v>
      </c>
    </row>
    <row r="163" spans="1:15" s="23" customFormat="1" ht="24.95" customHeight="1" x14ac:dyDescent="0.45">
      <c r="A163" s="43" t="s">
        <v>563</v>
      </c>
      <c r="B163" s="44" t="s">
        <v>519</v>
      </c>
      <c r="C163" s="43" t="s">
        <v>564</v>
      </c>
      <c r="D163" s="43" t="s">
        <v>565</v>
      </c>
      <c r="E163" s="60">
        <v>3</v>
      </c>
      <c r="F163" s="61">
        <v>1.095</v>
      </c>
      <c r="G163" s="60">
        <v>2</v>
      </c>
      <c r="H163" s="62" t="s">
        <v>50</v>
      </c>
      <c r="I163" s="60">
        <v>8.9019999999999992</v>
      </c>
      <c r="J163" s="30">
        <v>103</v>
      </c>
      <c r="K163" s="33">
        <v>101.312</v>
      </c>
      <c r="L163" s="34">
        <v>6.69</v>
      </c>
      <c r="M163" s="34">
        <v>1.6</v>
      </c>
      <c r="N163" s="34">
        <f t="shared" si="8"/>
        <v>13.444224000000002</v>
      </c>
      <c r="O163" s="34">
        <f t="shared" si="9"/>
        <v>7.5357268667942447</v>
      </c>
    </row>
    <row r="164" spans="1:15" s="42" customFormat="1" ht="24.95" customHeight="1" x14ac:dyDescent="0.3">
      <c r="A164" s="43" t="s">
        <v>566</v>
      </c>
      <c r="B164" s="44" t="s">
        <v>519</v>
      </c>
      <c r="C164" s="43" t="s">
        <v>567</v>
      </c>
      <c r="D164" s="43" t="s">
        <v>568</v>
      </c>
      <c r="E164" s="60">
        <v>1</v>
      </c>
      <c r="F164" s="61">
        <v>1.0509999999999999</v>
      </c>
      <c r="G164" s="60">
        <v>3</v>
      </c>
      <c r="H164" s="62" t="s">
        <v>51</v>
      </c>
      <c r="I164" s="60">
        <v>2.7</v>
      </c>
      <c r="J164" s="30">
        <v>104</v>
      </c>
      <c r="K164" s="33">
        <v>27.425999999999998</v>
      </c>
      <c r="L164" s="34">
        <v>3.57</v>
      </c>
      <c r="M164" s="34">
        <v>1.92</v>
      </c>
      <c r="N164" s="34">
        <f t="shared" si="8"/>
        <v>10.33095168</v>
      </c>
      <c r="O164" s="34">
        <f t="shared" si="9"/>
        <v>2.6547409037925145</v>
      </c>
    </row>
    <row r="165" spans="1:15" s="23" customFormat="1" ht="24.95" customHeight="1" x14ac:dyDescent="0.45">
      <c r="A165" s="43" t="s">
        <v>569</v>
      </c>
      <c r="B165" s="44" t="s">
        <v>519</v>
      </c>
      <c r="C165" s="43" t="s">
        <v>570</v>
      </c>
      <c r="D165" s="43" t="s">
        <v>571</v>
      </c>
      <c r="E165" s="60">
        <v>2</v>
      </c>
      <c r="F165" s="61">
        <v>1.0620000000000001</v>
      </c>
      <c r="G165" s="60">
        <v>4</v>
      </c>
      <c r="H165" s="62" t="s">
        <v>52</v>
      </c>
      <c r="I165" s="60">
        <v>11.35</v>
      </c>
      <c r="J165" s="30">
        <v>105</v>
      </c>
      <c r="K165" s="33">
        <v>90.134</v>
      </c>
      <c r="L165" s="34">
        <v>5.5</v>
      </c>
      <c r="M165" s="34">
        <v>1.61</v>
      </c>
      <c r="N165" s="34">
        <f t="shared" si="8"/>
        <v>11.191391750000003</v>
      </c>
      <c r="O165" s="34">
        <f t="shared" si="9"/>
        <v>8.0538687245936131</v>
      </c>
    </row>
    <row r="166" spans="1:15" s="23" customFormat="1" ht="24.95" customHeight="1" x14ac:dyDescent="0.45">
      <c r="A166" s="43" t="s">
        <v>572</v>
      </c>
      <c r="B166" s="44" t="s">
        <v>519</v>
      </c>
      <c r="C166" s="43" t="s">
        <v>241</v>
      </c>
      <c r="D166" s="43" t="s">
        <v>236</v>
      </c>
      <c r="E166" s="60">
        <v>3</v>
      </c>
      <c r="F166" s="61">
        <v>1.095</v>
      </c>
      <c r="G166" s="60">
        <v>5</v>
      </c>
      <c r="H166" s="62" t="s">
        <v>53</v>
      </c>
      <c r="I166" s="60">
        <v>7.133</v>
      </c>
      <c r="J166" s="30">
        <v>106</v>
      </c>
      <c r="K166" s="33">
        <v>31.882000000000001</v>
      </c>
      <c r="L166" s="34">
        <v>4.18</v>
      </c>
      <c r="M166" s="34">
        <v>1.92</v>
      </c>
      <c r="N166" s="34">
        <f t="shared" si="8"/>
        <v>12.096184319999999</v>
      </c>
      <c r="O166" s="34">
        <f t="shared" si="9"/>
        <v>2.6357071913401535</v>
      </c>
    </row>
    <row r="167" spans="1:15" s="23" customFormat="1" ht="24.95" customHeight="1" x14ac:dyDescent="0.45">
      <c r="A167" s="43" t="s">
        <v>573</v>
      </c>
      <c r="B167" s="44" t="s">
        <v>519</v>
      </c>
      <c r="C167" s="43" t="s">
        <v>574</v>
      </c>
      <c r="D167" s="43" t="s">
        <v>575</v>
      </c>
      <c r="E167" s="60">
        <v>1</v>
      </c>
      <c r="F167" s="61">
        <v>1.0509999999999999</v>
      </c>
      <c r="G167" s="60">
        <v>1</v>
      </c>
      <c r="H167" s="62" t="s">
        <v>49</v>
      </c>
      <c r="I167" s="60">
        <v>2.83</v>
      </c>
      <c r="J167" s="30">
        <v>107</v>
      </c>
      <c r="K167" s="33">
        <v>100.515</v>
      </c>
      <c r="L167" s="34">
        <v>6.65</v>
      </c>
      <c r="M167" s="34">
        <v>1.61</v>
      </c>
      <c r="N167" s="34">
        <f t="shared" si="8"/>
        <v>13.531410025000003</v>
      </c>
      <c r="O167" s="34">
        <f t="shared" si="9"/>
        <v>7.4282724279504624</v>
      </c>
    </row>
    <row r="168" spans="1:15" s="23" customFormat="1" ht="24.95" customHeight="1" x14ac:dyDescent="0.45">
      <c r="A168" s="43" t="s">
        <v>576</v>
      </c>
      <c r="B168" s="44" t="s">
        <v>519</v>
      </c>
      <c r="C168" s="43" t="s">
        <v>577</v>
      </c>
      <c r="D168" s="43" t="s">
        <v>578</v>
      </c>
      <c r="E168" s="60">
        <v>2</v>
      </c>
      <c r="F168" s="61">
        <v>1.0620000000000001</v>
      </c>
      <c r="G168" s="60">
        <v>2</v>
      </c>
      <c r="H168" s="62" t="s">
        <v>50</v>
      </c>
      <c r="I168" s="60">
        <v>8.9019999999999992</v>
      </c>
      <c r="J168" s="30">
        <v>108</v>
      </c>
      <c r="K168" s="33">
        <v>23.942</v>
      </c>
      <c r="L168" s="34">
        <v>4.32</v>
      </c>
      <c r="M168" s="34">
        <v>1.61</v>
      </c>
      <c r="N168" s="34">
        <f t="shared" si="8"/>
        <v>8.790329520000002</v>
      </c>
      <c r="O168" s="34">
        <f t="shared" si="9"/>
        <v>2.7236749140662471</v>
      </c>
    </row>
    <row r="169" spans="1:15" s="23" customFormat="1" ht="24.95" customHeight="1" x14ac:dyDescent="0.45">
      <c r="A169" s="43" t="s">
        <v>579</v>
      </c>
      <c r="B169" s="44" t="s">
        <v>519</v>
      </c>
      <c r="C169" s="43" t="s">
        <v>580</v>
      </c>
      <c r="D169" s="43" t="s">
        <v>581</v>
      </c>
      <c r="E169" s="60">
        <v>3</v>
      </c>
      <c r="F169" s="61">
        <v>1.095</v>
      </c>
      <c r="G169" s="60">
        <v>3</v>
      </c>
      <c r="H169" s="62" t="s">
        <v>51</v>
      </c>
      <c r="I169" s="60">
        <v>2.7</v>
      </c>
      <c r="J169" s="30">
        <v>109</v>
      </c>
      <c r="K169" s="33">
        <v>67.762</v>
      </c>
      <c r="L169" s="34">
        <v>4</v>
      </c>
      <c r="M169" s="34">
        <v>1.61</v>
      </c>
      <c r="N169" s="34">
        <f t="shared" si="8"/>
        <v>8.1391940000000016</v>
      </c>
      <c r="O169" s="34">
        <f t="shared" si="9"/>
        <v>8.3253943818024219</v>
      </c>
    </row>
    <row r="170" spans="1:15" s="23" customFormat="1" ht="24.95" customHeight="1" x14ac:dyDescent="0.45">
      <c r="A170" s="72"/>
      <c r="B170" s="74"/>
      <c r="C170" s="75"/>
      <c r="D170" s="75"/>
      <c r="E170" s="60">
        <v>1</v>
      </c>
      <c r="F170" s="61">
        <v>1.0509999999999999</v>
      </c>
      <c r="G170" s="60">
        <v>4</v>
      </c>
      <c r="H170" s="62" t="s">
        <v>52</v>
      </c>
      <c r="I170" s="60">
        <v>11.35</v>
      </c>
      <c r="J170" s="30">
        <v>110</v>
      </c>
      <c r="K170" s="33">
        <v>25.492999999999999</v>
      </c>
      <c r="L170" s="34">
        <v>4.8899999999999997</v>
      </c>
      <c r="M170" s="34">
        <v>1.6</v>
      </c>
      <c r="N170" s="34">
        <f t="shared" si="8"/>
        <v>9.826944000000001</v>
      </c>
      <c r="O170" s="34">
        <f t="shared" si="9"/>
        <v>2.5941940851601468</v>
      </c>
    </row>
    <row r="171" spans="1:15" s="23" customFormat="1" ht="24.95" customHeight="1" x14ac:dyDescent="0.45">
      <c r="A171" s="72"/>
      <c r="B171" s="79"/>
      <c r="C171" s="73"/>
      <c r="D171" s="73"/>
      <c r="E171" s="60">
        <v>2</v>
      </c>
      <c r="F171" s="61">
        <v>1.0620000000000001</v>
      </c>
      <c r="G171" s="60">
        <v>5</v>
      </c>
      <c r="H171" s="62" t="s">
        <v>53</v>
      </c>
      <c r="I171" s="60">
        <v>7.133</v>
      </c>
      <c r="J171" s="30">
        <v>111</v>
      </c>
      <c r="K171" s="33">
        <v>96.004999999999995</v>
      </c>
      <c r="L171" s="34">
        <v>6.28</v>
      </c>
      <c r="M171" s="34">
        <v>1.6</v>
      </c>
      <c r="N171" s="34">
        <f t="shared" si="8"/>
        <v>12.620288000000002</v>
      </c>
      <c r="O171" s="34">
        <f t="shared" si="9"/>
        <v>7.6071956519534245</v>
      </c>
    </row>
    <row r="172" spans="1:15" s="23" customFormat="1" ht="24.95" customHeight="1" x14ac:dyDescent="0.45">
      <c r="A172" s="72"/>
      <c r="B172" s="74"/>
      <c r="C172" s="75"/>
      <c r="D172" s="75"/>
      <c r="E172" s="60">
        <v>3</v>
      </c>
      <c r="F172" s="61">
        <v>1.095</v>
      </c>
      <c r="G172" s="60">
        <v>1</v>
      </c>
      <c r="H172" s="62" t="s">
        <v>49</v>
      </c>
      <c r="I172" s="60">
        <v>2.83</v>
      </c>
      <c r="J172" s="30">
        <v>112</v>
      </c>
      <c r="K172" s="33">
        <v>22.405000000000001</v>
      </c>
      <c r="L172" s="34">
        <v>4.7699999999999996</v>
      </c>
      <c r="M172" s="34">
        <v>1.45</v>
      </c>
      <c r="N172" s="34">
        <f t="shared" si="8"/>
        <v>7.8727061249999988</v>
      </c>
      <c r="O172" s="34">
        <f t="shared" si="9"/>
        <v>2.8459083375222525</v>
      </c>
    </row>
    <row r="173" spans="1:15" s="23" customFormat="1" ht="24.95" customHeight="1" x14ac:dyDescent="0.45">
      <c r="A173" s="72"/>
      <c r="B173" s="74"/>
      <c r="C173" s="73"/>
      <c r="D173" s="73"/>
      <c r="E173" s="60">
        <v>1</v>
      </c>
      <c r="F173" s="61">
        <v>1.0509999999999999</v>
      </c>
      <c r="G173" s="60">
        <v>2</v>
      </c>
      <c r="H173" s="62" t="s">
        <v>50</v>
      </c>
      <c r="I173" s="60">
        <v>8.9019999999999992</v>
      </c>
      <c r="J173" s="30">
        <v>113</v>
      </c>
      <c r="K173" s="33">
        <v>96.977999999999994</v>
      </c>
      <c r="L173" s="34">
        <v>6.05</v>
      </c>
      <c r="M173" s="34">
        <v>1.61</v>
      </c>
      <c r="N173" s="34">
        <f t="shared" si="8"/>
        <v>12.310530925000002</v>
      </c>
      <c r="O173" s="34">
        <f t="shared" si="9"/>
        <v>7.8776456182778309</v>
      </c>
    </row>
    <row r="174" spans="1:15" s="23" customFormat="1" ht="24.95" customHeight="1" x14ac:dyDescent="0.45">
      <c r="A174" s="72"/>
      <c r="B174" s="74"/>
      <c r="C174" s="75"/>
      <c r="D174" s="75"/>
      <c r="E174" s="60">
        <v>2</v>
      </c>
      <c r="F174" s="61">
        <v>1.0620000000000001</v>
      </c>
      <c r="G174" s="60">
        <v>3</v>
      </c>
      <c r="H174" s="62" t="s">
        <v>51</v>
      </c>
      <c r="I174" s="60">
        <v>2.7</v>
      </c>
      <c r="J174" s="30">
        <v>114</v>
      </c>
      <c r="K174" s="33">
        <v>115.652</v>
      </c>
      <c r="L174" s="34">
        <v>7.07</v>
      </c>
      <c r="M174" s="34">
        <v>1.6</v>
      </c>
      <c r="N174" s="34">
        <f t="shared" si="8"/>
        <v>14.207872000000002</v>
      </c>
      <c r="O174" s="34">
        <f t="shared" si="9"/>
        <v>8.1399945044549948</v>
      </c>
    </row>
    <row r="175" spans="1:15" s="23" customFormat="1" ht="24.95" customHeight="1" x14ac:dyDescent="0.45">
      <c r="A175" s="72"/>
      <c r="B175" s="74"/>
      <c r="C175" s="75"/>
      <c r="D175" s="75"/>
      <c r="E175" s="60">
        <v>3</v>
      </c>
      <c r="F175" s="61">
        <v>1.095</v>
      </c>
      <c r="G175" s="60">
        <v>4</v>
      </c>
      <c r="H175" s="62" t="s">
        <v>52</v>
      </c>
      <c r="I175" s="60">
        <v>11.35</v>
      </c>
      <c r="J175" s="30">
        <v>115</v>
      </c>
      <c r="K175" s="33">
        <v>94.105999999999995</v>
      </c>
      <c r="L175" s="34">
        <v>3.89</v>
      </c>
      <c r="M175" s="34">
        <v>1.93</v>
      </c>
      <c r="N175" s="34">
        <f t="shared" si="8"/>
        <v>11.374540885</v>
      </c>
      <c r="O175" s="34">
        <f t="shared" si="9"/>
        <v>8.2733888735765007</v>
      </c>
    </row>
    <row r="176" spans="1:15" s="23" customFormat="1" ht="24.95" customHeight="1" x14ac:dyDescent="0.45">
      <c r="A176" s="72"/>
      <c r="B176" s="74"/>
      <c r="C176" s="75"/>
      <c r="D176" s="75"/>
      <c r="E176" s="60">
        <v>1</v>
      </c>
      <c r="F176" s="61">
        <v>1.0509999999999999</v>
      </c>
      <c r="G176" s="60">
        <v>5</v>
      </c>
      <c r="H176" s="62" t="s">
        <v>53</v>
      </c>
      <c r="I176" s="60">
        <v>7.133</v>
      </c>
      <c r="J176" s="30">
        <v>116</v>
      </c>
      <c r="K176" s="33">
        <v>109.13200000000001</v>
      </c>
      <c r="L176" s="34">
        <v>7.22</v>
      </c>
      <c r="M176" s="34">
        <v>1.6</v>
      </c>
      <c r="N176" s="34">
        <f t="shared" si="8"/>
        <v>14.509312000000001</v>
      </c>
      <c r="O176" s="34">
        <f t="shared" si="9"/>
        <v>7.5215144591280412</v>
      </c>
    </row>
    <row r="177" spans="1:15" s="23" customFormat="1" ht="24.95" customHeight="1" x14ac:dyDescent="0.45">
      <c r="A177" s="72"/>
      <c r="B177" s="74"/>
      <c r="C177" s="75"/>
      <c r="D177" s="75"/>
      <c r="E177" s="60">
        <v>2</v>
      </c>
      <c r="F177" s="61">
        <v>1.0620000000000001</v>
      </c>
      <c r="G177" s="60">
        <v>1</v>
      </c>
      <c r="H177" s="62" t="s">
        <v>49</v>
      </c>
      <c r="I177" s="60">
        <v>2.83</v>
      </c>
      <c r="J177" s="30">
        <v>117</v>
      </c>
      <c r="K177" s="33">
        <v>100.41</v>
      </c>
      <c r="L177" s="34">
        <v>6.23</v>
      </c>
      <c r="M177" s="34">
        <v>1.61</v>
      </c>
      <c r="N177" s="34">
        <f t="shared" si="8"/>
        <v>12.676794655000004</v>
      </c>
      <c r="O177" s="34">
        <f t="shared" si="9"/>
        <v>7.9207719879248897</v>
      </c>
    </row>
    <row r="178" spans="1:15" s="23" customFormat="1" ht="24.95" customHeight="1" x14ac:dyDescent="0.45">
      <c r="A178" s="72"/>
      <c r="B178" s="74"/>
      <c r="C178" s="75"/>
      <c r="D178" s="75"/>
      <c r="E178" s="60">
        <v>3</v>
      </c>
      <c r="F178" s="61">
        <v>1.095</v>
      </c>
      <c r="G178" s="60">
        <v>2</v>
      </c>
      <c r="H178" s="62" t="s">
        <v>50</v>
      </c>
      <c r="I178" s="60">
        <v>8.9019999999999992</v>
      </c>
      <c r="J178" s="30">
        <v>118</v>
      </c>
      <c r="K178" s="33">
        <v>45.817</v>
      </c>
      <c r="L178" s="34">
        <v>8.1999999999999993</v>
      </c>
      <c r="M178" s="34">
        <v>1.6</v>
      </c>
      <c r="N178" s="34">
        <f t="shared" si="8"/>
        <v>16.478719999999999</v>
      </c>
      <c r="O178" s="34">
        <f t="shared" si="9"/>
        <v>2.780373718347056</v>
      </c>
    </row>
    <row r="179" spans="1:15" s="23" customFormat="1" ht="24.95" customHeight="1" x14ac:dyDescent="0.45">
      <c r="A179" s="72"/>
      <c r="B179" s="74"/>
      <c r="C179" s="75"/>
      <c r="D179" s="75"/>
      <c r="E179" s="60">
        <v>1</v>
      </c>
      <c r="F179" s="61">
        <v>1.0509999999999999</v>
      </c>
      <c r="G179" s="60">
        <v>3</v>
      </c>
      <c r="H179" s="62" t="s">
        <v>51</v>
      </c>
      <c r="I179" s="60">
        <v>2.7</v>
      </c>
      <c r="J179" s="30">
        <v>119</v>
      </c>
      <c r="K179" s="33">
        <v>28.838000000000001</v>
      </c>
      <c r="L179" s="34">
        <v>6.65</v>
      </c>
      <c r="M179" s="34">
        <v>1.46</v>
      </c>
      <c r="N179" s="34">
        <f t="shared" si="8"/>
        <v>11.127484900000002</v>
      </c>
      <c r="O179" s="34">
        <f t="shared" si="9"/>
        <v>2.5916009106424394</v>
      </c>
    </row>
    <row r="180" spans="1:15" s="23" customFormat="1" ht="24.95" customHeight="1" x14ac:dyDescent="0.45">
      <c r="A180" s="72"/>
      <c r="B180" s="74"/>
      <c r="C180" s="75"/>
      <c r="D180" s="75"/>
      <c r="E180" s="60">
        <v>2</v>
      </c>
      <c r="F180" s="61">
        <v>1.0620000000000001</v>
      </c>
      <c r="G180" s="60">
        <v>4</v>
      </c>
      <c r="H180" s="62" t="s">
        <v>52</v>
      </c>
      <c r="I180" s="60">
        <v>11.35</v>
      </c>
      <c r="J180" s="30">
        <v>120</v>
      </c>
      <c r="K180" s="33">
        <v>24.146999999999998</v>
      </c>
      <c r="L180" s="34">
        <v>5.48</v>
      </c>
      <c r="M180" s="34">
        <v>1.45</v>
      </c>
      <c r="N180" s="34">
        <f t="shared" si="8"/>
        <v>9.044534500000001</v>
      </c>
      <c r="O180" s="34">
        <f t="shared" si="9"/>
        <v>2.6697891417186805</v>
      </c>
    </row>
    <row r="181" spans="1:15" s="23" customFormat="1" ht="24.95" customHeight="1" x14ac:dyDescent="0.45">
      <c r="A181" s="72"/>
      <c r="B181" s="74"/>
      <c r="C181" s="75"/>
      <c r="D181" s="75"/>
      <c r="E181" s="60">
        <v>3</v>
      </c>
      <c r="F181" s="61">
        <v>1.095</v>
      </c>
      <c r="G181" s="60">
        <v>5</v>
      </c>
      <c r="H181" s="62" t="s">
        <v>53</v>
      </c>
      <c r="I181" s="60">
        <v>7.133</v>
      </c>
      <c r="J181" s="30">
        <v>121</v>
      </c>
      <c r="K181" s="33">
        <v>90.394000000000005</v>
      </c>
      <c r="L181" s="34">
        <v>6.16</v>
      </c>
      <c r="M181" s="34">
        <v>1.61</v>
      </c>
      <c r="N181" s="34">
        <f t="shared" si="8"/>
        <v>12.534358760000003</v>
      </c>
      <c r="O181" s="34">
        <f t="shared" si="9"/>
        <v>7.211697202131143</v>
      </c>
    </row>
    <row r="182" spans="1:15" s="23" customFormat="1" ht="24.95" customHeight="1" x14ac:dyDescent="0.45">
      <c r="A182" s="72"/>
      <c r="B182" s="74"/>
      <c r="C182" s="75"/>
      <c r="D182" s="75"/>
      <c r="E182" s="60">
        <v>1</v>
      </c>
      <c r="F182" s="61">
        <v>1.0509999999999999</v>
      </c>
      <c r="G182" s="60">
        <v>1</v>
      </c>
      <c r="H182" s="62" t="s">
        <v>49</v>
      </c>
      <c r="I182" s="60">
        <v>2.83</v>
      </c>
      <c r="J182" s="30">
        <v>122</v>
      </c>
      <c r="K182" s="33">
        <v>127.238</v>
      </c>
      <c r="L182" s="34">
        <v>7.81</v>
      </c>
      <c r="M182" s="34">
        <v>1.61</v>
      </c>
      <c r="N182" s="34">
        <f t="shared" si="8"/>
        <v>15.891776285000002</v>
      </c>
      <c r="O182" s="34">
        <f t="shared" si="9"/>
        <v>8.0065310332928572</v>
      </c>
    </row>
    <row r="183" spans="1:15" s="23" customFormat="1" ht="24.95" customHeight="1" x14ac:dyDescent="0.45">
      <c r="A183" s="72"/>
      <c r="B183" s="74"/>
      <c r="C183" s="75"/>
      <c r="D183" s="75"/>
      <c r="E183" s="60">
        <v>2</v>
      </c>
      <c r="F183" s="61">
        <v>1.0620000000000001</v>
      </c>
      <c r="G183" s="60">
        <v>2</v>
      </c>
      <c r="H183" s="62" t="s">
        <v>50</v>
      </c>
      <c r="I183" s="60">
        <v>8.9019999999999992</v>
      </c>
      <c r="J183" s="30">
        <v>123</v>
      </c>
      <c r="K183" s="33">
        <v>115.449</v>
      </c>
      <c r="L183" s="34">
        <v>4.7300000000000004</v>
      </c>
      <c r="M183" s="34">
        <v>1.93</v>
      </c>
      <c r="N183" s="34">
        <f t="shared" si="8"/>
        <v>13.830739944999999</v>
      </c>
      <c r="O183" s="34">
        <f t="shared" si="9"/>
        <v>8.347275739338615</v>
      </c>
    </row>
    <row r="184" spans="1:15" s="23" customFormat="1" ht="24.95" customHeight="1" x14ac:dyDescent="0.45">
      <c r="A184" s="72"/>
      <c r="B184" s="74"/>
      <c r="C184" s="75"/>
      <c r="D184" s="75"/>
      <c r="E184" s="60">
        <v>3</v>
      </c>
      <c r="F184" s="61">
        <v>1.095</v>
      </c>
      <c r="G184" s="60">
        <v>3</v>
      </c>
      <c r="H184" s="62" t="s">
        <v>51</v>
      </c>
      <c r="I184" s="60">
        <v>2.7</v>
      </c>
      <c r="J184" s="30">
        <v>124</v>
      </c>
      <c r="K184" s="33">
        <v>95.201999999999998</v>
      </c>
      <c r="L184" s="34">
        <v>6.56</v>
      </c>
      <c r="M184" s="34">
        <v>1.61</v>
      </c>
      <c r="N184" s="34">
        <f t="shared" si="8"/>
        <v>13.348278160000001</v>
      </c>
      <c r="O184" s="34">
        <f t="shared" si="9"/>
        <v>7.1321558375436185</v>
      </c>
    </row>
    <row r="185" spans="1:15" s="23" customFormat="1" ht="24.95" customHeight="1" x14ac:dyDescent="0.45">
      <c r="A185" s="72"/>
      <c r="B185" s="79"/>
      <c r="C185" s="73"/>
      <c r="D185" s="73"/>
      <c r="E185" s="60">
        <v>1</v>
      </c>
      <c r="F185" s="61">
        <v>1.0509999999999999</v>
      </c>
      <c r="G185" s="60">
        <v>4</v>
      </c>
      <c r="H185" s="62" t="s">
        <v>52</v>
      </c>
      <c r="I185" s="60">
        <v>11.35</v>
      </c>
      <c r="J185" s="30">
        <v>125</v>
      </c>
      <c r="K185" s="33">
        <v>30.337</v>
      </c>
      <c r="L185" s="34">
        <v>7.09</v>
      </c>
      <c r="M185" s="34">
        <v>1.44</v>
      </c>
      <c r="N185" s="34">
        <f t="shared" si="8"/>
        <v>11.540931840000001</v>
      </c>
      <c r="O185" s="34">
        <f t="shared" si="9"/>
        <v>2.628643892935425</v>
      </c>
    </row>
    <row r="186" spans="1:15" s="23" customFormat="1" ht="24.95" customHeight="1" x14ac:dyDescent="0.45">
      <c r="A186" s="72"/>
      <c r="B186" s="74"/>
      <c r="C186" s="75"/>
      <c r="D186" s="75"/>
      <c r="E186" s="60">
        <v>2</v>
      </c>
      <c r="F186" s="61">
        <v>1.0620000000000001</v>
      </c>
      <c r="G186" s="60">
        <v>5</v>
      </c>
      <c r="H186" s="62" t="s">
        <v>53</v>
      </c>
      <c r="I186" s="60">
        <v>7.133</v>
      </c>
      <c r="J186" s="30">
        <v>126</v>
      </c>
      <c r="K186" s="33">
        <v>135.85400000000001</v>
      </c>
      <c r="L186" s="34">
        <v>8.41</v>
      </c>
      <c r="M186" s="34">
        <v>1.6</v>
      </c>
      <c r="N186" s="34">
        <f t="shared" si="8"/>
        <v>16.900736000000002</v>
      </c>
      <c r="O186" s="34">
        <f t="shared" si="9"/>
        <v>8.0383481524118245</v>
      </c>
    </row>
    <row r="187" spans="1:15" s="23" customFormat="1" ht="24.95" customHeight="1" x14ac:dyDescent="0.45">
      <c r="A187" s="72"/>
      <c r="B187" s="74"/>
      <c r="C187" s="75"/>
      <c r="D187" s="75"/>
      <c r="E187" s="60">
        <v>3</v>
      </c>
      <c r="F187" s="61">
        <v>1.095</v>
      </c>
      <c r="G187" s="60">
        <v>1</v>
      </c>
      <c r="H187" s="62" t="s">
        <v>49</v>
      </c>
      <c r="I187" s="60">
        <v>2.83</v>
      </c>
      <c r="J187" s="30">
        <v>127</v>
      </c>
      <c r="K187" s="33">
        <v>105.13500000000001</v>
      </c>
      <c r="L187" s="34">
        <v>4.28</v>
      </c>
      <c r="M187" s="34">
        <v>1.93</v>
      </c>
      <c r="N187" s="34">
        <f t="shared" si="8"/>
        <v>12.514919019999999</v>
      </c>
      <c r="O187" s="34">
        <f t="shared" si="9"/>
        <v>8.400773495376562</v>
      </c>
    </row>
    <row r="188" spans="1:15" s="23" customFormat="1" ht="24.95" customHeight="1" x14ac:dyDescent="0.45">
      <c r="A188" s="72"/>
      <c r="B188" s="74"/>
      <c r="C188" s="75"/>
      <c r="D188" s="75"/>
      <c r="E188" s="60">
        <v>1</v>
      </c>
      <c r="F188" s="61">
        <v>1.0509999999999999</v>
      </c>
      <c r="G188" s="60">
        <v>2</v>
      </c>
      <c r="H188" s="62" t="s">
        <v>50</v>
      </c>
      <c r="I188" s="60">
        <v>8.9019999999999992</v>
      </c>
      <c r="J188" s="30">
        <v>128</v>
      </c>
      <c r="K188" s="33">
        <v>34.881</v>
      </c>
      <c r="L188" s="34">
        <v>8.0500000000000007</v>
      </c>
      <c r="M188" s="34">
        <v>1.46</v>
      </c>
      <c r="N188" s="34">
        <f t="shared" si="8"/>
        <v>13.470113300000003</v>
      </c>
      <c r="O188" s="34">
        <f t="shared" si="9"/>
        <v>2.5895105128774225</v>
      </c>
    </row>
    <row r="189" spans="1:15" s="23" customFormat="1" ht="24.95" customHeight="1" x14ac:dyDescent="0.45">
      <c r="A189" s="72"/>
      <c r="B189" s="74"/>
      <c r="C189" s="75"/>
      <c r="D189" s="75"/>
      <c r="E189" s="60">
        <v>2</v>
      </c>
      <c r="F189" s="61">
        <v>1.0620000000000001</v>
      </c>
      <c r="G189" s="60">
        <v>3</v>
      </c>
      <c r="H189" s="62" t="s">
        <v>51</v>
      </c>
      <c r="I189" s="60">
        <v>2.7</v>
      </c>
      <c r="J189" s="30">
        <v>129</v>
      </c>
      <c r="K189" s="33">
        <v>105.41500000000001</v>
      </c>
      <c r="L189" s="34">
        <v>6.51</v>
      </c>
      <c r="M189" s="34">
        <v>1.61</v>
      </c>
      <c r="N189" s="34">
        <f t="shared" si="8"/>
        <v>13.246538235000003</v>
      </c>
      <c r="O189" s="34">
        <f t="shared" si="9"/>
        <v>7.957928186963783</v>
      </c>
    </row>
    <row r="190" spans="1:15" s="23" customFormat="1" ht="24.95" customHeight="1" x14ac:dyDescent="0.45">
      <c r="A190" s="72"/>
      <c r="B190" s="74"/>
      <c r="C190" s="73"/>
      <c r="D190" s="73"/>
      <c r="E190" s="60">
        <v>3</v>
      </c>
      <c r="F190" s="61">
        <v>1.095</v>
      </c>
      <c r="G190" s="60">
        <v>4</v>
      </c>
      <c r="H190" s="62" t="s">
        <v>52</v>
      </c>
      <c r="I190" s="60">
        <v>11.35</v>
      </c>
      <c r="J190" s="30">
        <v>130</v>
      </c>
      <c r="K190" s="33">
        <v>66.331999999999994</v>
      </c>
      <c r="L190" s="34">
        <v>4.0999999999999996</v>
      </c>
      <c r="M190" s="34">
        <v>1.61</v>
      </c>
      <c r="N190" s="34">
        <f t="shared" si="8"/>
        <v>8.3426738500000006</v>
      </c>
      <c r="O190" s="34">
        <f t="shared" si="9"/>
        <v>7.9509281068203315</v>
      </c>
    </row>
    <row r="191" spans="1:15" s="23" customFormat="1" ht="24.95" customHeight="1" x14ac:dyDescent="0.45">
      <c r="A191" s="72"/>
      <c r="B191" s="74"/>
      <c r="C191" s="75"/>
      <c r="D191" s="75"/>
      <c r="E191" s="60">
        <v>1</v>
      </c>
      <c r="F191" s="61">
        <v>1.0509999999999999</v>
      </c>
      <c r="G191" s="60">
        <v>5</v>
      </c>
      <c r="H191" s="62" t="s">
        <v>53</v>
      </c>
      <c r="I191" s="60">
        <v>7.133</v>
      </c>
      <c r="J191" s="30">
        <v>131</v>
      </c>
      <c r="K191" s="47">
        <v>87.724999999999994</v>
      </c>
      <c r="L191" s="46">
        <v>5.8</v>
      </c>
      <c r="M191" s="46">
        <v>1.6</v>
      </c>
      <c r="N191" s="46">
        <v>11.66</v>
      </c>
      <c r="O191" s="46">
        <f t="shared" si="9"/>
        <v>7.5235849056603765</v>
      </c>
    </row>
    <row r="192" spans="1:15" s="23" customFormat="1" ht="24.95" customHeight="1" x14ac:dyDescent="0.45">
      <c r="A192" s="72"/>
      <c r="B192" s="74"/>
      <c r="C192" s="75"/>
      <c r="D192" s="75"/>
      <c r="E192" s="60">
        <v>2</v>
      </c>
      <c r="F192" s="61">
        <v>1.0620000000000001</v>
      </c>
      <c r="G192" s="60">
        <v>1</v>
      </c>
      <c r="H192" s="62" t="s">
        <v>49</v>
      </c>
      <c r="I192" s="60">
        <v>2.83</v>
      </c>
      <c r="J192" s="30">
        <v>450</v>
      </c>
      <c r="K192" s="33">
        <v>77.665000000000006</v>
      </c>
      <c r="L192" s="34">
        <v>5.12</v>
      </c>
      <c r="M192" s="34">
        <v>1.64</v>
      </c>
      <c r="N192" s="34">
        <f t="shared" ref="N192:N222" si="10">3.14*M192*M192*L192/4</f>
        <v>10.810040319999999</v>
      </c>
      <c r="O192" s="34">
        <f t="shared" si="9"/>
        <v>7.1845245439380578</v>
      </c>
    </row>
    <row r="193" spans="1:15" s="23" customFormat="1" ht="24.95" customHeight="1" x14ac:dyDescent="0.45">
      <c r="A193" s="72"/>
      <c r="B193" s="74"/>
      <c r="C193" s="75"/>
      <c r="D193" s="75"/>
      <c r="E193" s="60">
        <v>3</v>
      </c>
      <c r="F193" s="61">
        <v>1.095</v>
      </c>
      <c r="G193" s="60">
        <v>2</v>
      </c>
      <c r="H193" s="62" t="s">
        <v>50</v>
      </c>
      <c r="I193" s="60">
        <v>8.9019999999999992</v>
      </c>
      <c r="J193" s="30">
        <v>101</v>
      </c>
      <c r="K193" s="33">
        <v>90.95</v>
      </c>
      <c r="L193" s="34">
        <v>5.68</v>
      </c>
      <c r="M193" s="34">
        <v>1.6</v>
      </c>
      <c r="N193" s="34">
        <f t="shared" si="10"/>
        <v>11.414528000000001</v>
      </c>
      <c r="O193" s="34">
        <f t="shared" si="9"/>
        <v>7.9679159751502642</v>
      </c>
    </row>
    <row r="194" spans="1:15" s="23" customFormat="1" ht="24.95" customHeight="1" x14ac:dyDescent="0.45">
      <c r="A194" s="72"/>
      <c r="B194" s="74"/>
      <c r="C194" s="75"/>
      <c r="D194" s="75"/>
      <c r="E194" s="60">
        <v>1</v>
      </c>
      <c r="F194" s="61">
        <v>1.0509999999999999</v>
      </c>
      <c r="G194" s="60">
        <v>3</v>
      </c>
      <c r="H194" s="62" t="s">
        <v>51</v>
      </c>
      <c r="I194" s="60">
        <v>2.7</v>
      </c>
      <c r="J194" s="35">
        <v>102</v>
      </c>
      <c r="K194" s="33">
        <v>128.58500000000001</v>
      </c>
      <c r="L194" s="34">
        <v>5.32</v>
      </c>
      <c r="M194" s="34">
        <v>1.93</v>
      </c>
      <c r="N194" s="34">
        <f t="shared" si="10"/>
        <v>15.55592738</v>
      </c>
      <c r="O194" s="34">
        <f t="shared" si="9"/>
        <v>8.2659809896849747</v>
      </c>
    </row>
    <row r="195" spans="1:15" s="23" customFormat="1" ht="24.95" customHeight="1" x14ac:dyDescent="0.45">
      <c r="A195" s="72"/>
      <c r="B195" s="79"/>
      <c r="C195" s="73"/>
      <c r="D195" s="73"/>
      <c r="E195" s="60">
        <v>2</v>
      </c>
      <c r="F195" s="61">
        <v>1.0620000000000001</v>
      </c>
      <c r="G195" s="60">
        <v>4</v>
      </c>
      <c r="H195" s="62" t="s">
        <v>52</v>
      </c>
      <c r="I195" s="60">
        <v>11.35</v>
      </c>
      <c r="J195" s="30">
        <v>103</v>
      </c>
      <c r="K195" s="33">
        <v>101.312</v>
      </c>
      <c r="L195" s="34">
        <v>6.69</v>
      </c>
      <c r="M195" s="34">
        <v>1.6</v>
      </c>
      <c r="N195" s="34">
        <f t="shared" si="10"/>
        <v>13.444224000000002</v>
      </c>
      <c r="O195" s="34">
        <f t="shared" si="9"/>
        <v>7.5357268667942447</v>
      </c>
    </row>
    <row r="196" spans="1:15" s="23" customFormat="1" ht="24.95" customHeight="1" x14ac:dyDescent="0.45">
      <c r="A196" s="72"/>
      <c r="B196" s="74"/>
      <c r="C196" s="75"/>
      <c r="D196" s="75"/>
      <c r="E196" s="60">
        <v>3</v>
      </c>
      <c r="F196" s="61">
        <v>1.095</v>
      </c>
      <c r="G196" s="60">
        <v>5</v>
      </c>
      <c r="H196" s="62" t="s">
        <v>53</v>
      </c>
      <c r="I196" s="60">
        <v>7.133</v>
      </c>
      <c r="J196" s="30">
        <v>104</v>
      </c>
      <c r="K196" s="33">
        <v>27.425999999999998</v>
      </c>
      <c r="L196" s="34">
        <v>3.57</v>
      </c>
      <c r="M196" s="34">
        <v>1.92</v>
      </c>
      <c r="N196" s="34">
        <f t="shared" si="10"/>
        <v>10.33095168</v>
      </c>
      <c r="O196" s="34">
        <f t="shared" si="9"/>
        <v>2.6547409037925145</v>
      </c>
    </row>
    <row r="197" spans="1:15" s="23" customFormat="1" ht="24.95" customHeight="1" x14ac:dyDescent="0.45">
      <c r="A197" s="72"/>
      <c r="B197" s="74"/>
      <c r="C197" s="75"/>
      <c r="D197" s="75"/>
      <c r="E197" s="60">
        <v>1</v>
      </c>
      <c r="F197" s="61">
        <v>1.0509999999999999</v>
      </c>
      <c r="G197" s="60">
        <v>1</v>
      </c>
      <c r="H197" s="62" t="s">
        <v>49</v>
      </c>
      <c r="I197" s="60">
        <v>2.83</v>
      </c>
      <c r="J197" s="30">
        <v>105</v>
      </c>
      <c r="K197" s="33">
        <v>90.134</v>
      </c>
      <c r="L197" s="34">
        <v>5.5</v>
      </c>
      <c r="M197" s="34">
        <v>1.61</v>
      </c>
      <c r="N197" s="34">
        <f t="shared" si="10"/>
        <v>11.191391750000003</v>
      </c>
      <c r="O197" s="34">
        <f t="shared" si="9"/>
        <v>8.0538687245936131</v>
      </c>
    </row>
    <row r="198" spans="1:15" s="23" customFormat="1" ht="24.95" customHeight="1" x14ac:dyDescent="0.45">
      <c r="A198" s="72"/>
      <c r="B198" s="74"/>
      <c r="C198" s="75"/>
      <c r="D198" s="75"/>
      <c r="E198" s="60">
        <v>2</v>
      </c>
      <c r="F198" s="61">
        <v>1.0620000000000001</v>
      </c>
      <c r="G198" s="60">
        <v>2</v>
      </c>
      <c r="H198" s="62" t="s">
        <v>50</v>
      </c>
      <c r="I198" s="60">
        <v>8.9019999999999992</v>
      </c>
      <c r="J198" s="30">
        <v>106</v>
      </c>
      <c r="K198" s="33">
        <v>31.882000000000001</v>
      </c>
      <c r="L198" s="34">
        <v>4.18</v>
      </c>
      <c r="M198" s="34">
        <v>1.92</v>
      </c>
      <c r="N198" s="34">
        <f t="shared" si="10"/>
        <v>12.096184319999999</v>
      </c>
      <c r="O198" s="34">
        <f t="shared" si="9"/>
        <v>2.6357071913401535</v>
      </c>
    </row>
    <row r="199" spans="1:15" s="23" customFormat="1" ht="24.95" customHeight="1" x14ac:dyDescent="0.45">
      <c r="A199" s="72"/>
      <c r="B199" s="74"/>
      <c r="C199" s="75"/>
      <c r="D199" s="75"/>
      <c r="E199" s="60">
        <v>3</v>
      </c>
      <c r="F199" s="61">
        <v>1.095</v>
      </c>
      <c r="G199" s="60">
        <v>3</v>
      </c>
      <c r="H199" s="62" t="s">
        <v>51</v>
      </c>
      <c r="I199" s="60">
        <v>2.7</v>
      </c>
      <c r="J199" s="30">
        <v>107</v>
      </c>
      <c r="K199" s="33">
        <v>100.515</v>
      </c>
      <c r="L199" s="34">
        <v>6.65</v>
      </c>
      <c r="M199" s="34">
        <v>1.61</v>
      </c>
      <c r="N199" s="34">
        <f t="shared" si="10"/>
        <v>13.531410025000003</v>
      </c>
      <c r="O199" s="34">
        <f t="shared" si="9"/>
        <v>7.4282724279504624</v>
      </c>
    </row>
    <row r="200" spans="1:15" s="23" customFormat="1" ht="24.95" customHeight="1" x14ac:dyDescent="0.45">
      <c r="A200" s="72"/>
      <c r="B200" s="74"/>
      <c r="C200" s="75"/>
      <c r="D200" s="75"/>
      <c r="E200" s="60">
        <v>1</v>
      </c>
      <c r="F200" s="61">
        <v>1.0509999999999999</v>
      </c>
      <c r="G200" s="60">
        <v>4</v>
      </c>
      <c r="H200" s="62" t="s">
        <v>52</v>
      </c>
      <c r="I200" s="60">
        <v>11.35</v>
      </c>
      <c r="J200" s="30">
        <v>108</v>
      </c>
      <c r="K200" s="33">
        <v>23.942</v>
      </c>
      <c r="L200" s="34">
        <v>4.32</v>
      </c>
      <c r="M200" s="34">
        <v>1.61</v>
      </c>
      <c r="N200" s="34">
        <f t="shared" si="10"/>
        <v>8.790329520000002</v>
      </c>
      <c r="O200" s="34">
        <f t="shared" si="9"/>
        <v>2.7236749140662471</v>
      </c>
    </row>
    <row r="201" spans="1:15" s="23" customFormat="1" ht="24.95" customHeight="1" x14ac:dyDescent="0.45">
      <c r="A201" s="72"/>
      <c r="B201" s="74"/>
      <c r="C201" s="75"/>
      <c r="D201" s="75"/>
      <c r="E201" s="60">
        <v>2</v>
      </c>
      <c r="F201" s="61">
        <v>1.0620000000000001</v>
      </c>
      <c r="G201" s="60">
        <v>5</v>
      </c>
      <c r="H201" s="62" t="s">
        <v>53</v>
      </c>
      <c r="I201" s="60">
        <v>7.133</v>
      </c>
      <c r="J201" s="30">
        <v>109</v>
      </c>
      <c r="K201" s="33">
        <v>67.762</v>
      </c>
      <c r="L201" s="34">
        <v>4</v>
      </c>
      <c r="M201" s="34">
        <v>1.61</v>
      </c>
      <c r="N201" s="34">
        <f t="shared" si="10"/>
        <v>8.1391940000000016</v>
      </c>
      <c r="O201" s="34">
        <f t="shared" si="9"/>
        <v>8.3253943818024219</v>
      </c>
    </row>
    <row r="202" spans="1:15" s="23" customFormat="1" ht="24.95" customHeight="1" x14ac:dyDescent="0.45">
      <c r="A202" s="72"/>
      <c r="B202" s="74"/>
      <c r="C202" s="75"/>
      <c r="D202" s="75"/>
      <c r="E202" s="60">
        <v>3</v>
      </c>
      <c r="F202" s="61">
        <v>1.095</v>
      </c>
      <c r="G202" s="60">
        <v>1</v>
      </c>
      <c r="H202" s="62" t="s">
        <v>49</v>
      </c>
      <c r="I202" s="60">
        <v>2.83</v>
      </c>
      <c r="J202" s="30">
        <v>110</v>
      </c>
      <c r="K202" s="33">
        <v>25.492999999999999</v>
      </c>
      <c r="L202" s="34">
        <v>4.8899999999999997</v>
      </c>
      <c r="M202" s="34">
        <v>1.6</v>
      </c>
      <c r="N202" s="34">
        <f t="shared" si="10"/>
        <v>9.826944000000001</v>
      </c>
      <c r="O202" s="34">
        <f t="shared" si="9"/>
        <v>2.5941940851601468</v>
      </c>
    </row>
    <row r="203" spans="1:15" s="23" customFormat="1" ht="24.95" customHeight="1" x14ac:dyDescent="0.45">
      <c r="A203" s="72"/>
      <c r="B203" s="74"/>
      <c r="C203" s="75"/>
      <c r="D203" s="75"/>
      <c r="E203" s="60">
        <v>1</v>
      </c>
      <c r="F203" s="61">
        <v>1.0509999999999999</v>
      </c>
      <c r="G203" s="60">
        <v>2</v>
      </c>
      <c r="H203" s="62" t="s">
        <v>50</v>
      </c>
      <c r="I203" s="60">
        <v>8.9019999999999992</v>
      </c>
      <c r="J203" s="30">
        <v>111</v>
      </c>
      <c r="K203" s="33">
        <v>96.004999999999995</v>
      </c>
      <c r="L203" s="34">
        <v>6.28</v>
      </c>
      <c r="M203" s="34">
        <v>1.6</v>
      </c>
      <c r="N203" s="34">
        <f t="shared" si="10"/>
        <v>12.620288000000002</v>
      </c>
      <c r="O203" s="34">
        <f t="shared" si="9"/>
        <v>7.6071956519534245</v>
      </c>
    </row>
    <row r="204" spans="1:15" s="23" customFormat="1" ht="24.95" customHeight="1" x14ac:dyDescent="0.45">
      <c r="A204" s="72"/>
      <c r="B204" s="74"/>
      <c r="C204" s="75"/>
      <c r="D204" s="75"/>
      <c r="E204" s="60">
        <v>2</v>
      </c>
      <c r="F204" s="61">
        <v>1.0620000000000001</v>
      </c>
      <c r="G204" s="60">
        <v>3</v>
      </c>
      <c r="H204" s="62" t="s">
        <v>51</v>
      </c>
      <c r="I204" s="60">
        <v>2.7</v>
      </c>
      <c r="J204" s="30">
        <v>112</v>
      </c>
      <c r="K204" s="33">
        <v>22.405000000000001</v>
      </c>
      <c r="L204" s="34">
        <v>4.7699999999999996</v>
      </c>
      <c r="M204" s="34">
        <v>1.45</v>
      </c>
      <c r="N204" s="34">
        <f t="shared" si="10"/>
        <v>7.8727061249999988</v>
      </c>
      <c r="O204" s="34">
        <f t="shared" si="9"/>
        <v>2.8459083375222525</v>
      </c>
    </row>
    <row r="205" spans="1:15" s="23" customFormat="1" ht="24.95" customHeight="1" x14ac:dyDescent="0.45">
      <c r="A205" s="72"/>
      <c r="B205" s="74"/>
      <c r="C205" s="75"/>
      <c r="D205" s="75"/>
      <c r="E205" s="60">
        <v>3</v>
      </c>
      <c r="F205" s="61">
        <v>1.095</v>
      </c>
      <c r="G205" s="60">
        <v>4</v>
      </c>
      <c r="H205" s="62" t="s">
        <v>52</v>
      </c>
      <c r="I205" s="60">
        <v>11.35</v>
      </c>
      <c r="J205" s="30">
        <v>113</v>
      </c>
      <c r="K205" s="33">
        <v>96.977999999999994</v>
      </c>
      <c r="L205" s="34">
        <v>6.05</v>
      </c>
      <c r="M205" s="34">
        <v>1.61</v>
      </c>
      <c r="N205" s="34">
        <f t="shared" si="10"/>
        <v>12.310530925000002</v>
      </c>
      <c r="O205" s="34">
        <f t="shared" si="9"/>
        <v>7.8776456182778309</v>
      </c>
    </row>
    <row r="206" spans="1:15" s="23" customFormat="1" ht="24.95" customHeight="1" x14ac:dyDescent="0.45">
      <c r="A206" s="72"/>
      <c r="B206" s="74"/>
      <c r="C206" s="75"/>
      <c r="D206" s="75"/>
      <c r="E206" s="60">
        <v>1</v>
      </c>
      <c r="F206" s="61">
        <v>1.0509999999999999</v>
      </c>
      <c r="G206" s="60">
        <v>5</v>
      </c>
      <c r="H206" s="62" t="s">
        <v>53</v>
      </c>
      <c r="I206" s="60">
        <v>7.133</v>
      </c>
      <c r="J206" s="30">
        <v>114</v>
      </c>
      <c r="K206" s="33">
        <v>115.652</v>
      </c>
      <c r="L206" s="34">
        <v>7.07</v>
      </c>
      <c r="M206" s="34">
        <v>1.6</v>
      </c>
      <c r="N206" s="34">
        <f t="shared" si="10"/>
        <v>14.207872000000002</v>
      </c>
      <c r="O206" s="34">
        <f t="shared" si="9"/>
        <v>8.1399945044549948</v>
      </c>
    </row>
    <row r="207" spans="1:15" s="23" customFormat="1" ht="24.95" customHeight="1" x14ac:dyDescent="0.45">
      <c r="A207" s="72"/>
      <c r="B207" s="74"/>
      <c r="C207" s="75"/>
      <c r="D207" s="75"/>
      <c r="E207" s="60">
        <v>2</v>
      </c>
      <c r="F207" s="61">
        <v>1.0620000000000001</v>
      </c>
      <c r="G207" s="60">
        <v>1</v>
      </c>
      <c r="H207" s="62" t="s">
        <v>49</v>
      </c>
      <c r="I207" s="60">
        <v>2.83</v>
      </c>
      <c r="J207" s="30">
        <v>115</v>
      </c>
      <c r="K207" s="33">
        <v>94.105999999999995</v>
      </c>
      <c r="L207" s="34">
        <v>3.89</v>
      </c>
      <c r="M207" s="34">
        <v>1.93</v>
      </c>
      <c r="N207" s="34">
        <f t="shared" si="10"/>
        <v>11.374540885</v>
      </c>
      <c r="O207" s="34">
        <f t="shared" si="9"/>
        <v>8.2733888735765007</v>
      </c>
    </row>
    <row r="208" spans="1:15" s="23" customFormat="1" ht="24.95" customHeight="1" x14ac:dyDescent="0.45">
      <c r="A208" s="72"/>
      <c r="B208" s="74"/>
      <c r="C208" s="75"/>
      <c r="D208" s="75"/>
      <c r="E208" s="60">
        <v>3</v>
      </c>
      <c r="F208" s="61">
        <v>1.095</v>
      </c>
      <c r="G208" s="60">
        <v>2</v>
      </c>
      <c r="H208" s="62" t="s">
        <v>50</v>
      </c>
      <c r="I208" s="60">
        <v>8.9019999999999992</v>
      </c>
      <c r="J208" s="30">
        <v>116</v>
      </c>
      <c r="K208" s="33">
        <v>109.13200000000001</v>
      </c>
      <c r="L208" s="34">
        <v>7.22</v>
      </c>
      <c r="M208" s="34">
        <v>1.6</v>
      </c>
      <c r="N208" s="34">
        <f t="shared" si="10"/>
        <v>14.509312000000001</v>
      </c>
      <c r="O208" s="34">
        <f t="shared" si="9"/>
        <v>7.5215144591280412</v>
      </c>
    </row>
    <row r="209" spans="1:15" s="23" customFormat="1" ht="24.95" customHeight="1" x14ac:dyDescent="0.45">
      <c r="A209" s="72"/>
      <c r="B209" s="74"/>
      <c r="C209" s="75"/>
      <c r="D209" s="75"/>
      <c r="E209" s="60">
        <v>1</v>
      </c>
      <c r="F209" s="61">
        <v>1.0509999999999999</v>
      </c>
      <c r="G209" s="60">
        <v>3</v>
      </c>
      <c r="H209" s="62" t="s">
        <v>51</v>
      </c>
      <c r="I209" s="60">
        <v>2.7</v>
      </c>
      <c r="J209" s="30">
        <v>117</v>
      </c>
      <c r="K209" s="33">
        <v>100.41</v>
      </c>
      <c r="L209" s="34">
        <v>6.23</v>
      </c>
      <c r="M209" s="34">
        <v>1.61</v>
      </c>
      <c r="N209" s="34">
        <f t="shared" si="10"/>
        <v>12.676794655000004</v>
      </c>
      <c r="O209" s="34">
        <f t="shared" si="9"/>
        <v>7.9207719879248897</v>
      </c>
    </row>
    <row r="210" spans="1:15" s="23" customFormat="1" ht="24.95" customHeight="1" x14ac:dyDescent="0.45">
      <c r="A210" s="72"/>
      <c r="B210" s="74"/>
      <c r="C210" s="75"/>
      <c r="D210" s="75"/>
      <c r="E210" s="60">
        <v>2</v>
      </c>
      <c r="F210" s="61">
        <v>1.0620000000000001</v>
      </c>
      <c r="G210" s="60">
        <v>4</v>
      </c>
      <c r="H210" s="62" t="s">
        <v>52</v>
      </c>
      <c r="I210" s="60">
        <v>11.35</v>
      </c>
      <c r="J210" s="30">
        <v>118</v>
      </c>
      <c r="K210" s="33">
        <v>45.817</v>
      </c>
      <c r="L210" s="34">
        <v>8.1999999999999993</v>
      </c>
      <c r="M210" s="34">
        <v>1.6</v>
      </c>
      <c r="N210" s="34">
        <f t="shared" si="10"/>
        <v>16.478719999999999</v>
      </c>
      <c r="O210" s="34">
        <f t="shared" si="9"/>
        <v>2.780373718347056</v>
      </c>
    </row>
    <row r="211" spans="1:15" s="23" customFormat="1" ht="24.95" customHeight="1" x14ac:dyDescent="0.45">
      <c r="A211" s="72"/>
      <c r="B211" s="74"/>
      <c r="C211" s="75"/>
      <c r="D211" s="75"/>
      <c r="E211" s="60">
        <v>3</v>
      </c>
      <c r="F211" s="61">
        <v>1.095</v>
      </c>
      <c r="G211" s="60">
        <v>5</v>
      </c>
      <c r="H211" s="62" t="s">
        <v>53</v>
      </c>
      <c r="I211" s="60">
        <v>7.133</v>
      </c>
      <c r="J211" s="30">
        <v>119</v>
      </c>
      <c r="K211" s="33">
        <v>28.838000000000001</v>
      </c>
      <c r="L211" s="34">
        <v>6.65</v>
      </c>
      <c r="M211" s="34">
        <v>1.46</v>
      </c>
      <c r="N211" s="34">
        <f t="shared" si="10"/>
        <v>11.127484900000002</v>
      </c>
      <c r="O211" s="34">
        <f t="shared" si="9"/>
        <v>2.5916009106424394</v>
      </c>
    </row>
    <row r="212" spans="1:15" s="23" customFormat="1" ht="24.95" customHeight="1" x14ac:dyDescent="0.45">
      <c r="A212" s="72"/>
      <c r="B212" s="74"/>
      <c r="C212" s="75"/>
      <c r="D212" s="75"/>
      <c r="E212" s="60">
        <v>1</v>
      </c>
      <c r="F212" s="61">
        <v>1.0509999999999999</v>
      </c>
      <c r="G212" s="60">
        <v>1</v>
      </c>
      <c r="H212" s="62" t="s">
        <v>49</v>
      </c>
      <c r="I212" s="60">
        <v>2.83</v>
      </c>
      <c r="J212" s="30">
        <v>120</v>
      </c>
      <c r="K212" s="33">
        <v>24.146999999999998</v>
      </c>
      <c r="L212" s="34">
        <v>5.48</v>
      </c>
      <c r="M212" s="34">
        <v>1.45</v>
      </c>
      <c r="N212" s="34">
        <f t="shared" si="10"/>
        <v>9.044534500000001</v>
      </c>
      <c r="O212" s="34">
        <f t="shared" si="9"/>
        <v>2.6697891417186805</v>
      </c>
    </row>
    <row r="213" spans="1:15" s="23" customFormat="1" ht="24.95" customHeight="1" x14ac:dyDescent="0.45">
      <c r="A213" s="72"/>
      <c r="B213" s="74"/>
      <c r="C213" s="75"/>
      <c r="D213" s="75"/>
      <c r="E213" s="60">
        <v>2</v>
      </c>
      <c r="F213" s="61">
        <v>1.0620000000000001</v>
      </c>
      <c r="G213" s="60">
        <v>2</v>
      </c>
      <c r="H213" s="62" t="s">
        <v>50</v>
      </c>
      <c r="I213" s="60">
        <v>8.9019999999999992</v>
      </c>
      <c r="J213" s="30">
        <v>121</v>
      </c>
      <c r="K213" s="33">
        <v>90.394000000000005</v>
      </c>
      <c r="L213" s="34">
        <v>6.16</v>
      </c>
      <c r="M213" s="34">
        <v>1.61</v>
      </c>
      <c r="N213" s="34">
        <f t="shared" si="10"/>
        <v>12.534358760000003</v>
      </c>
      <c r="O213" s="34">
        <f t="shared" si="9"/>
        <v>7.211697202131143</v>
      </c>
    </row>
    <row r="214" spans="1:15" s="23" customFormat="1" ht="24.95" customHeight="1" x14ac:dyDescent="0.45">
      <c r="A214" s="72"/>
      <c r="B214" s="74"/>
      <c r="C214" s="73"/>
      <c r="D214" s="73"/>
      <c r="E214" s="60">
        <v>3</v>
      </c>
      <c r="F214" s="61">
        <v>1.095</v>
      </c>
      <c r="G214" s="60">
        <v>3</v>
      </c>
      <c r="H214" s="62" t="s">
        <v>51</v>
      </c>
      <c r="I214" s="60">
        <v>2.7</v>
      </c>
      <c r="J214" s="30">
        <v>122</v>
      </c>
      <c r="K214" s="33">
        <v>127.238</v>
      </c>
      <c r="L214" s="34">
        <v>7.81</v>
      </c>
      <c r="M214" s="34">
        <v>1.61</v>
      </c>
      <c r="N214" s="34">
        <f t="shared" si="10"/>
        <v>15.891776285000002</v>
      </c>
      <c r="O214" s="34">
        <f t="shared" si="9"/>
        <v>8.0065310332928572</v>
      </c>
    </row>
    <row r="215" spans="1:15" s="23" customFormat="1" ht="24.95" customHeight="1" x14ac:dyDescent="0.45">
      <c r="A215" s="72"/>
      <c r="B215" s="74"/>
      <c r="C215" s="73"/>
      <c r="D215" s="73"/>
      <c r="E215" s="60">
        <v>1</v>
      </c>
      <c r="F215" s="61">
        <v>1.0509999999999999</v>
      </c>
      <c r="G215" s="60">
        <v>4</v>
      </c>
      <c r="H215" s="62" t="s">
        <v>52</v>
      </c>
      <c r="I215" s="60">
        <v>11.35</v>
      </c>
      <c r="J215" s="30">
        <v>123</v>
      </c>
      <c r="K215" s="33">
        <v>115.449</v>
      </c>
      <c r="L215" s="34">
        <v>4.7300000000000004</v>
      </c>
      <c r="M215" s="34">
        <v>1.93</v>
      </c>
      <c r="N215" s="34">
        <f t="shared" si="10"/>
        <v>13.830739944999999</v>
      </c>
      <c r="O215" s="34">
        <f t="shared" si="9"/>
        <v>8.347275739338615</v>
      </c>
    </row>
    <row r="216" spans="1:15" s="23" customFormat="1" ht="24.95" customHeight="1" x14ac:dyDescent="0.45">
      <c r="A216" s="72"/>
      <c r="B216" s="74"/>
      <c r="C216" s="75"/>
      <c r="D216" s="75"/>
      <c r="E216" s="60">
        <v>2</v>
      </c>
      <c r="F216" s="61">
        <v>1.0620000000000001</v>
      </c>
      <c r="G216" s="60">
        <v>5</v>
      </c>
      <c r="H216" s="62" t="s">
        <v>53</v>
      </c>
      <c r="I216" s="60">
        <v>7.133</v>
      </c>
      <c r="J216" s="30">
        <v>124</v>
      </c>
      <c r="K216" s="33">
        <v>95.201999999999998</v>
      </c>
      <c r="L216" s="34">
        <v>6.56</v>
      </c>
      <c r="M216" s="34">
        <v>1.61</v>
      </c>
      <c r="N216" s="34">
        <f t="shared" si="10"/>
        <v>13.348278160000001</v>
      </c>
      <c r="O216" s="34">
        <f t="shared" si="9"/>
        <v>7.1321558375436185</v>
      </c>
    </row>
    <row r="217" spans="1:15" s="23" customFormat="1" ht="24.95" customHeight="1" x14ac:dyDescent="0.45">
      <c r="A217" s="72"/>
      <c r="B217" s="74"/>
      <c r="C217" s="73"/>
      <c r="D217" s="73"/>
      <c r="E217" s="60">
        <v>3</v>
      </c>
      <c r="F217" s="61">
        <v>1.095</v>
      </c>
      <c r="G217" s="60">
        <v>1</v>
      </c>
      <c r="H217" s="62" t="s">
        <v>49</v>
      </c>
      <c r="I217" s="60">
        <v>2.83</v>
      </c>
      <c r="J217" s="30">
        <v>125</v>
      </c>
      <c r="K217" s="33">
        <v>30.337</v>
      </c>
      <c r="L217" s="34">
        <v>7.09</v>
      </c>
      <c r="M217" s="34">
        <v>1.44</v>
      </c>
      <c r="N217" s="34">
        <f t="shared" si="10"/>
        <v>11.540931840000001</v>
      </c>
      <c r="O217" s="34">
        <f t="shared" si="9"/>
        <v>2.628643892935425</v>
      </c>
    </row>
    <row r="218" spans="1:15" s="23" customFormat="1" ht="24.95" customHeight="1" x14ac:dyDescent="0.45">
      <c r="A218" s="72"/>
      <c r="B218" s="74"/>
      <c r="C218" s="73"/>
      <c r="D218" s="73"/>
      <c r="E218" s="60">
        <v>1</v>
      </c>
      <c r="F218" s="61">
        <v>1.0509999999999999</v>
      </c>
      <c r="G218" s="60">
        <v>2</v>
      </c>
      <c r="H218" s="62" t="s">
        <v>50</v>
      </c>
      <c r="I218" s="60">
        <v>8.9019999999999992</v>
      </c>
      <c r="J218" s="30">
        <v>126</v>
      </c>
      <c r="K218" s="33">
        <v>135.85400000000001</v>
      </c>
      <c r="L218" s="34">
        <v>8.41</v>
      </c>
      <c r="M218" s="34">
        <v>1.6</v>
      </c>
      <c r="N218" s="34">
        <f t="shared" si="10"/>
        <v>16.900736000000002</v>
      </c>
      <c r="O218" s="34">
        <f t="shared" si="9"/>
        <v>8.0383481524118245</v>
      </c>
    </row>
    <row r="219" spans="1:15" s="23" customFormat="1" ht="24.95" customHeight="1" x14ac:dyDescent="0.45">
      <c r="A219" s="72"/>
      <c r="B219" s="74"/>
      <c r="C219" s="75"/>
      <c r="D219" s="75"/>
      <c r="E219" s="60">
        <v>2</v>
      </c>
      <c r="F219" s="61">
        <v>1.0620000000000001</v>
      </c>
      <c r="G219" s="60">
        <v>3</v>
      </c>
      <c r="H219" s="62" t="s">
        <v>51</v>
      </c>
      <c r="I219" s="60">
        <v>2.7</v>
      </c>
      <c r="J219" s="30">
        <v>127</v>
      </c>
      <c r="K219" s="33">
        <v>105.13500000000001</v>
      </c>
      <c r="L219" s="34">
        <v>4.28</v>
      </c>
      <c r="M219" s="34">
        <v>1.93</v>
      </c>
      <c r="N219" s="34">
        <f t="shared" si="10"/>
        <v>12.514919019999999</v>
      </c>
      <c r="O219" s="34">
        <f t="shared" si="9"/>
        <v>8.400773495376562</v>
      </c>
    </row>
    <row r="220" spans="1:15" s="23" customFormat="1" ht="24.95" customHeight="1" x14ac:dyDescent="0.45">
      <c r="A220" s="72"/>
      <c r="B220" s="74"/>
      <c r="C220" s="75"/>
      <c r="D220" s="75"/>
      <c r="E220" s="60">
        <v>3</v>
      </c>
      <c r="F220" s="61">
        <v>1.095</v>
      </c>
      <c r="G220" s="60">
        <v>4</v>
      </c>
      <c r="H220" s="62" t="s">
        <v>52</v>
      </c>
      <c r="I220" s="60">
        <v>11.35</v>
      </c>
      <c r="J220" s="30">
        <v>128</v>
      </c>
      <c r="K220" s="33">
        <v>34.881</v>
      </c>
      <c r="L220" s="34">
        <v>8.0500000000000007</v>
      </c>
      <c r="M220" s="34">
        <v>1.46</v>
      </c>
      <c r="N220" s="34">
        <f t="shared" si="10"/>
        <v>13.470113300000003</v>
      </c>
      <c r="O220" s="34">
        <f t="shared" si="9"/>
        <v>2.5895105128774225</v>
      </c>
    </row>
    <row r="221" spans="1:15" s="23" customFormat="1" ht="24.95" customHeight="1" x14ac:dyDescent="0.45">
      <c r="A221" s="72"/>
      <c r="B221" s="74"/>
      <c r="C221" s="73"/>
      <c r="D221" s="73"/>
      <c r="E221" s="60">
        <v>1</v>
      </c>
      <c r="F221" s="61">
        <v>1.0509999999999999</v>
      </c>
      <c r="G221" s="60">
        <v>5</v>
      </c>
      <c r="H221" s="62" t="s">
        <v>53</v>
      </c>
      <c r="I221" s="60">
        <v>7.133</v>
      </c>
      <c r="J221" s="30">
        <v>129</v>
      </c>
      <c r="K221" s="33">
        <v>105.41500000000001</v>
      </c>
      <c r="L221" s="34">
        <v>6.51</v>
      </c>
      <c r="M221" s="34">
        <v>1.61</v>
      </c>
      <c r="N221" s="34">
        <f t="shared" si="10"/>
        <v>13.246538235000003</v>
      </c>
      <c r="O221" s="34">
        <f t="shared" si="9"/>
        <v>7.957928186963783</v>
      </c>
    </row>
    <row r="222" spans="1:15" s="23" customFormat="1" ht="24.95" customHeight="1" x14ac:dyDescent="0.45">
      <c r="A222" s="72"/>
      <c r="B222" s="74"/>
      <c r="C222" s="75"/>
      <c r="D222" s="75"/>
      <c r="E222" s="60">
        <v>2</v>
      </c>
      <c r="F222" s="61">
        <v>1.0620000000000001</v>
      </c>
      <c r="G222" s="60">
        <v>1</v>
      </c>
      <c r="H222" s="62" t="s">
        <v>49</v>
      </c>
      <c r="I222" s="60">
        <v>2.83</v>
      </c>
      <c r="J222" s="30">
        <v>130</v>
      </c>
      <c r="K222" s="33">
        <v>66.331999999999994</v>
      </c>
      <c r="L222" s="34">
        <v>4.0999999999999996</v>
      </c>
      <c r="M222" s="34">
        <v>1.61</v>
      </c>
      <c r="N222" s="34">
        <f t="shared" si="10"/>
        <v>8.3426738500000006</v>
      </c>
      <c r="O222" s="34">
        <f t="shared" si="9"/>
        <v>7.9509281068203315</v>
      </c>
    </row>
    <row r="223" spans="1:15" s="23" customFormat="1" ht="24.95" customHeight="1" x14ac:dyDescent="0.45">
      <c r="A223" s="72"/>
      <c r="B223" s="74"/>
      <c r="C223" s="73"/>
      <c r="D223" s="73"/>
      <c r="E223" s="60">
        <v>3</v>
      </c>
      <c r="F223" s="61">
        <v>1.095</v>
      </c>
      <c r="G223" s="60">
        <v>2</v>
      </c>
      <c r="H223" s="62" t="s">
        <v>50</v>
      </c>
      <c r="I223" s="60">
        <v>8.9019999999999992</v>
      </c>
      <c r="J223" s="30">
        <v>131</v>
      </c>
      <c r="K223" s="47">
        <v>87.724999999999994</v>
      </c>
      <c r="L223" s="46">
        <v>5.8</v>
      </c>
      <c r="M223" s="46">
        <v>1.6</v>
      </c>
      <c r="N223" s="46">
        <v>11.66</v>
      </c>
      <c r="O223" s="46">
        <f t="shared" si="9"/>
        <v>7.5235849056603765</v>
      </c>
    </row>
    <row r="224" spans="1:15" s="23" customFormat="1" ht="24.95" customHeight="1" x14ac:dyDescent="0.45">
      <c r="A224" s="72"/>
      <c r="B224" s="74"/>
      <c r="C224" s="73"/>
      <c r="D224" s="73"/>
      <c r="E224" s="60">
        <v>1</v>
      </c>
      <c r="F224" s="61">
        <v>1.0509999999999999</v>
      </c>
      <c r="G224" s="60">
        <v>3</v>
      </c>
      <c r="H224" s="62" t="s">
        <v>51</v>
      </c>
      <c r="I224" s="60">
        <v>2.7</v>
      </c>
      <c r="J224" s="30">
        <v>450</v>
      </c>
      <c r="K224" s="33">
        <v>77.665000000000006</v>
      </c>
      <c r="L224" s="34">
        <v>5.12</v>
      </c>
      <c r="M224" s="34">
        <v>1.64</v>
      </c>
      <c r="N224" s="34">
        <f t="shared" ref="N224:N254" si="11">3.14*M224*M224*L224/4</f>
        <v>10.810040319999999</v>
      </c>
      <c r="O224" s="34">
        <f t="shared" ref="O224:O287" si="12">K224/N224</f>
        <v>7.1845245439380578</v>
      </c>
    </row>
    <row r="225" spans="1:15" s="23" customFormat="1" ht="24.95" customHeight="1" x14ac:dyDescent="0.45">
      <c r="A225" s="72"/>
      <c r="B225" s="74"/>
      <c r="C225" s="75"/>
      <c r="D225" s="75"/>
      <c r="E225" s="60">
        <v>2</v>
      </c>
      <c r="F225" s="61">
        <v>1.0620000000000001</v>
      </c>
      <c r="G225" s="60">
        <v>4</v>
      </c>
      <c r="H225" s="62" t="s">
        <v>52</v>
      </c>
      <c r="I225" s="60">
        <v>11.35</v>
      </c>
      <c r="J225" s="30">
        <v>101</v>
      </c>
      <c r="K225" s="33">
        <v>90.95</v>
      </c>
      <c r="L225" s="34">
        <v>5.68</v>
      </c>
      <c r="M225" s="34">
        <v>1.6</v>
      </c>
      <c r="N225" s="34">
        <f t="shared" si="11"/>
        <v>11.414528000000001</v>
      </c>
      <c r="O225" s="34">
        <f t="shared" si="12"/>
        <v>7.9679159751502642</v>
      </c>
    </row>
    <row r="226" spans="1:15" s="23" customFormat="1" ht="24.95" customHeight="1" x14ac:dyDescent="0.45">
      <c r="A226" s="72"/>
      <c r="B226" s="74"/>
      <c r="C226" s="75"/>
      <c r="D226" s="75"/>
      <c r="E226" s="60">
        <v>3</v>
      </c>
      <c r="F226" s="61">
        <v>1.095</v>
      </c>
      <c r="G226" s="60">
        <v>5</v>
      </c>
      <c r="H226" s="62" t="s">
        <v>53</v>
      </c>
      <c r="I226" s="60">
        <v>7.133</v>
      </c>
      <c r="J226" s="35">
        <v>102</v>
      </c>
      <c r="K226" s="33">
        <v>128.58500000000001</v>
      </c>
      <c r="L226" s="34">
        <v>5.32</v>
      </c>
      <c r="M226" s="34">
        <v>1.93</v>
      </c>
      <c r="N226" s="34">
        <f t="shared" si="11"/>
        <v>15.55592738</v>
      </c>
      <c r="O226" s="34">
        <f t="shared" si="12"/>
        <v>8.2659809896849747</v>
      </c>
    </row>
    <row r="227" spans="1:15" s="23" customFormat="1" ht="24.95" customHeight="1" x14ac:dyDescent="0.45">
      <c r="A227" s="72"/>
      <c r="B227" s="74"/>
      <c r="C227" s="73"/>
      <c r="D227" s="73"/>
      <c r="E227" s="60">
        <v>1</v>
      </c>
      <c r="F227" s="61">
        <v>1.0509999999999999</v>
      </c>
      <c r="G227" s="60">
        <v>1</v>
      </c>
      <c r="H227" s="62" t="s">
        <v>49</v>
      </c>
      <c r="I227" s="60">
        <v>2.83</v>
      </c>
      <c r="J227" s="30">
        <v>103</v>
      </c>
      <c r="K227" s="33">
        <v>101.312</v>
      </c>
      <c r="L227" s="34">
        <v>6.69</v>
      </c>
      <c r="M227" s="34">
        <v>1.6</v>
      </c>
      <c r="N227" s="34">
        <f t="shared" si="11"/>
        <v>13.444224000000002</v>
      </c>
      <c r="O227" s="34">
        <f t="shared" si="12"/>
        <v>7.5357268667942447</v>
      </c>
    </row>
    <row r="228" spans="1:15" s="23" customFormat="1" ht="24.95" customHeight="1" x14ac:dyDescent="0.45">
      <c r="A228" s="72"/>
      <c r="B228" s="74"/>
      <c r="C228" s="75"/>
      <c r="D228" s="75"/>
      <c r="E228" s="60">
        <v>2</v>
      </c>
      <c r="F228" s="61">
        <v>1.0620000000000001</v>
      </c>
      <c r="G228" s="60">
        <v>2</v>
      </c>
      <c r="H228" s="62" t="s">
        <v>50</v>
      </c>
      <c r="I228" s="60">
        <v>8.9019999999999992</v>
      </c>
      <c r="J228" s="30">
        <v>104</v>
      </c>
      <c r="K228" s="33">
        <v>27.425999999999998</v>
      </c>
      <c r="L228" s="34">
        <v>3.57</v>
      </c>
      <c r="M228" s="34">
        <v>1.92</v>
      </c>
      <c r="N228" s="34">
        <f t="shared" si="11"/>
        <v>10.33095168</v>
      </c>
      <c r="O228" s="34">
        <f t="shared" si="12"/>
        <v>2.6547409037925145</v>
      </c>
    </row>
    <row r="229" spans="1:15" s="23" customFormat="1" ht="24.95" customHeight="1" x14ac:dyDescent="0.45">
      <c r="A229" s="72"/>
      <c r="B229" s="74"/>
      <c r="C229" s="73"/>
      <c r="D229" s="73"/>
      <c r="E229" s="60">
        <v>3</v>
      </c>
      <c r="F229" s="61">
        <v>1.095</v>
      </c>
      <c r="G229" s="60">
        <v>3</v>
      </c>
      <c r="H229" s="62" t="s">
        <v>51</v>
      </c>
      <c r="I229" s="60">
        <v>2.7</v>
      </c>
      <c r="J229" s="30">
        <v>105</v>
      </c>
      <c r="K229" s="33">
        <v>90.134</v>
      </c>
      <c r="L229" s="34">
        <v>5.5</v>
      </c>
      <c r="M229" s="34">
        <v>1.61</v>
      </c>
      <c r="N229" s="34">
        <f t="shared" si="11"/>
        <v>11.191391750000003</v>
      </c>
      <c r="O229" s="34">
        <f t="shared" si="12"/>
        <v>8.0538687245936131</v>
      </c>
    </row>
    <row r="230" spans="1:15" s="23" customFormat="1" ht="24.95" customHeight="1" x14ac:dyDescent="0.45">
      <c r="A230" s="72"/>
      <c r="B230" s="74"/>
      <c r="C230" s="75"/>
      <c r="D230" s="75"/>
      <c r="E230" s="60">
        <v>1</v>
      </c>
      <c r="F230" s="61">
        <v>1.0509999999999999</v>
      </c>
      <c r="G230" s="60">
        <v>4</v>
      </c>
      <c r="H230" s="62" t="s">
        <v>52</v>
      </c>
      <c r="I230" s="60">
        <v>11.35</v>
      </c>
      <c r="J230" s="30">
        <v>106</v>
      </c>
      <c r="K230" s="33">
        <v>31.882000000000001</v>
      </c>
      <c r="L230" s="34">
        <v>4.18</v>
      </c>
      <c r="M230" s="34">
        <v>1.92</v>
      </c>
      <c r="N230" s="34">
        <f t="shared" si="11"/>
        <v>12.096184319999999</v>
      </c>
      <c r="O230" s="34">
        <f t="shared" si="12"/>
        <v>2.6357071913401535</v>
      </c>
    </row>
    <row r="231" spans="1:15" s="23" customFormat="1" ht="24.95" customHeight="1" x14ac:dyDescent="0.45">
      <c r="A231" s="43"/>
      <c r="B231" s="44"/>
      <c r="C231" s="43"/>
      <c r="D231" s="43"/>
      <c r="E231" s="60">
        <v>2</v>
      </c>
      <c r="F231" s="61">
        <v>1.0620000000000001</v>
      </c>
      <c r="G231" s="60">
        <v>5</v>
      </c>
      <c r="H231" s="62" t="s">
        <v>53</v>
      </c>
      <c r="I231" s="60">
        <v>7.133</v>
      </c>
      <c r="J231" s="30">
        <v>107</v>
      </c>
      <c r="K231" s="33">
        <v>100.515</v>
      </c>
      <c r="L231" s="34">
        <v>6.65</v>
      </c>
      <c r="M231" s="34">
        <v>1.61</v>
      </c>
      <c r="N231" s="34">
        <f t="shared" si="11"/>
        <v>13.531410025000003</v>
      </c>
      <c r="O231" s="34">
        <f t="shared" si="12"/>
        <v>7.4282724279504624</v>
      </c>
    </row>
    <row r="232" spans="1:15" s="23" customFormat="1" ht="24.95" customHeight="1" x14ac:dyDescent="0.45">
      <c r="A232" s="43"/>
      <c r="B232" s="44"/>
      <c r="C232" s="43"/>
      <c r="D232" s="43"/>
      <c r="E232" s="60">
        <v>3</v>
      </c>
      <c r="F232" s="61">
        <v>1.095</v>
      </c>
      <c r="G232" s="60">
        <v>1</v>
      </c>
      <c r="H232" s="62" t="s">
        <v>49</v>
      </c>
      <c r="I232" s="60">
        <v>2.83</v>
      </c>
      <c r="J232" s="30">
        <v>108</v>
      </c>
      <c r="K232" s="33">
        <v>23.942</v>
      </c>
      <c r="L232" s="34">
        <v>4.32</v>
      </c>
      <c r="M232" s="34">
        <v>1.61</v>
      </c>
      <c r="N232" s="34">
        <f t="shared" si="11"/>
        <v>8.790329520000002</v>
      </c>
      <c r="O232" s="34">
        <f t="shared" si="12"/>
        <v>2.7236749140662471</v>
      </c>
    </row>
    <row r="233" spans="1:15" s="23" customFormat="1" ht="24.95" customHeight="1" x14ac:dyDescent="0.45">
      <c r="A233" s="43"/>
      <c r="B233" s="44"/>
      <c r="C233" s="43"/>
      <c r="D233" s="43"/>
      <c r="E233" s="60">
        <v>1</v>
      </c>
      <c r="F233" s="61">
        <v>1.0509999999999999</v>
      </c>
      <c r="G233" s="60">
        <v>2</v>
      </c>
      <c r="H233" s="62" t="s">
        <v>50</v>
      </c>
      <c r="I233" s="60">
        <v>8.9019999999999992</v>
      </c>
      <c r="J233" s="30">
        <v>109</v>
      </c>
      <c r="K233" s="33">
        <v>67.762</v>
      </c>
      <c r="L233" s="34">
        <v>4</v>
      </c>
      <c r="M233" s="34">
        <v>1.61</v>
      </c>
      <c r="N233" s="34">
        <f t="shared" si="11"/>
        <v>8.1391940000000016</v>
      </c>
      <c r="O233" s="34">
        <f t="shared" si="12"/>
        <v>8.3253943818024219</v>
      </c>
    </row>
    <row r="234" spans="1:15" s="23" customFormat="1" ht="24.95" customHeight="1" x14ac:dyDescent="0.45">
      <c r="A234" s="43"/>
      <c r="B234" s="44"/>
      <c r="C234" s="43"/>
      <c r="D234" s="43"/>
      <c r="E234" s="60">
        <v>2</v>
      </c>
      <c r="F234" s="61">
        <v>1.0620000000000001</v>
      </c>
      <c r="G234" s="60">
        <v>3</v>
      </c>
      <c r="H234" s="62" t="s">
        <v>51</v>
      </c>
      <c r="I234" s="60">
        <v>2.7</v>
      </c>
      <c r="J234" s="30">
        <v>110</v>
      </c>
      <c r="K234" s="33">
        <v>25.492999999999999</v>
      </c>
      <c r="L234" s="34">
        <v>4.8899999999999997</v>
      </c>
      <c r="M234" s="34">
        <v>1.6</v>
      </c>
      <c r="N234" s="34">
        <f t="shared" si="11"/>
        <v>9.826944000000001</v>
      </c>
      <c r="O234" s="34">
        <f t="shared" si="12"/>
        <v>2.5941940851601468</v>
      </c>
    </row>
    <row r="235" spans="1:15" s="23" customFormat="1" ht="24.95" customHeight="1" x14ac:dyDescent="0.45">
      <c r="A235" s="43"/>
      <c r="B235" s="44"/>
      <c r="C235" s="43"/>
      <c r="D235" s="43"/>
      <c r="E235" s="60">
        <v>3</v>
      </c>
      <c r="F235" s="61">
        <v>1.095</v>
      </c>
      <c r="G235" s="60">
        <v>4</v>
      </c>
      <c r="H235" s="62" t="s">
        <v>52</v>
      </c>
      <c r="I235" s="60">
        <v>11.35</v>
      </c>
      <c r="J235" s="30">
        <v>111</v>
      </c>
      <c r="K235" s="33">
        <v>96.004999999999995</v>
      </c>
      <c r="L235" s="34">
        <v>6.28</v>
      </c>
      <c r="M235" s="34">
        <v>1.6</v>
      </c>
      <c r="N235" s="34">
        <f t="shared" si="11"/>
        <v>12.620288000000002</v>
      </c>
      <c r="O235" s="34">
        <f t="shared" si="12"/>
        <v>7.6071956519534245</v>
      </c>
    </row>
    <row r="236" spans="1:15" s="23" customFormat="1" ht="24.95" customHeight="1" x14ac:dyDescent="0.45">
      <c r="A236" s="43"/>
      <c r="B236" s="44"/>
      <c r="C236" s="43"/>
      <c r="D236" s="43"/>
      <c r="E236" s="60">
        <v>1</v>
      </c>
      <c r="F236" s="61">
        <v>1.0509999999999999</v>
      </c>
      <c r="G236" s="60">
        <v>5</v>
      </c>
      <c r="H236" s="62" t="s">
        <v>53</v>
      </c>
      <c r="I236" s="60">
        <v>7.133</v>
      </c>
      <c r="J236" s="30">
        <v>112</v>
      </c>
      <c r="K236" s="33">
        <v>22.405000000000001</v>
      </c>
      <c r="L236" s="34">
        <v>4.7699999999999996</v>
      </c>
      <c r="M236" s="34">
        <v>1.45</v>
      </c>
      <c r="N236" s="34">
        <f t="shared" si="11"/>
        <v>7.8727061249999988</v>
      </c>
      <c r="O236" s="34">
        <f t="shared" si="12"/>
        <v>2.8459083375222525</v>
      </c>
    </row>
    <row r="237" spans="1:15" s="23" customFormat="1" ht="24.95" customHeight="1" x14ac:dyDescent="0.45">
      <c r="A237" s="43"/>
      <c r="B237" s="44"/>
      <c r="C237" s="43"/>
      <c r="D237" s="43"/>
      <c r="E237" s="60">
        <v>2</v>
      </c>
      <c r="F237" s="61">
        <v>1.0620000000000001</v>
      </c>
      <c r="G237" s="60">
        <v>1</v>
      </c>
      <c r="H237" s="62" t="s">
        <v>49</v>
      </c>
      <c r="I237" s="60">
        <v>2.83</v>
      </c>
      <c r="J237" s="30">
        <v>113</v>
      </c>
      <c r="K237" s="33">
        <v>96.977999999999994</v>
      </c>
      <c r="L237" s="34">
        <v>6.05</v>
      </c>
      <c r="M237" s="34">
        <v>1.61</v>
      </c>
      <c r="N237" s="34">
        <f t="shared" si="11"/>
        <v>12.310530925000002</v>
      </c>
      <c r="O237" s="34">
        <f t="shared" si="12"/>
        <v>7.8776456182778309</v>
      </c>
    </row>
    <row r="238" spans="1:15" s="23" customFormat="1" ht="24.95" customHeight="1" x14ac:dyDescent="0.45">
      <c r="A238" s="43"/>
      <c r="B238" s="44"/>
      <c r="C238" s="43"/>
      <c r="D238" s="43"/>
      <c r="E238" s="60">
        <v>3</v>
      </c>
      <c r="F238" s="61">
        <v>1.095</v>
      </c>
      <c r="G238" s="60">
        <v>2</v>
      </c>
      <c r="H238" s="62" t="s">
        <v>50</v>
      </c>
      <c r="I238" s="60">
        <v>8.9019999999999992</v>
      </c>
      <c r="J238" s="30">
        <v>114</v>
      </c>
      <c r="K238" s="33">
        <v>115.652</v>
      </c>
      <c r="L238" s="34">
        <v>7.07</v>
      </c>
      <c r="M238" s="34">
        <v>1.6</v>
      </c>
      <c r="N238" s="34">
        <f t="shared" si="11"/>
        <v>14.207872000000002</v>
      </c>
      <c r="O238" s="34">
        <f t="shared" si="12"/>
        <v>8.1399945044549948</v>
      </c>
    </row>
    <row r="239" spans="1:15" s="23" customFormat="1" ht="24.95" customHeight="1" x14ac:dyDescent="0.45">
      <c r="A239" s="43"/>
      <c r="B239" s="44"/>
      <c r="C239" s="43"/>
      <c r="D239" s="43"/>
      <c r="E239" s="60">
        <v>1</v>
      </c>
      <c r="F239" s="61">
        <v>1.0509999999999999</v>
      </c>
      <c r="G239" s="60">
        <v>3</v>
      </c>
      <c r="H239" s="62" t="s">
        <v>51</v>
      </c>
      <c r="I239" s="60">
        <v>2.7</v>
      </c>
      <c r="J239" s="30">
        <v>115</v>
      </c>
      <c r="K239" s="33">
        <v>94.105999999999995</v>
      </c>
      <c r="L239" s="34">
        <v>3.89</v>
      </c>
      <c r="M239" s="34">
        <v>1.93</v>
      </c>
      <c r="N239" s="34">
        <f t="shared" si="11"/>
        <v>11.374540885</v>
      </c>
      <c r="O239" s="34">
        <f t="shared" si="12"/>
        <v>8.2733888735765007</v>
      </c>
    </row>
    <row r="240" spans="1:15" s="23" customFormat="1" ht="24.95" customHeight="1" x14ac:dyDescent="0.45">
      <c r="A240" s="43"/>
      <c r="B240" s="44"/>
      <c r="C240" s="43"/>
      <c r="D240" s="43"/>
      <c r="E240" s="60">
        <v>2</v>
      </c>
      <c r="F240" s="61">
        <v>1.0620000000000001</v>
      </c>
      <c r="G240" s="60">
        <v>4</v>
      </c>
      <c r="H240" s="62" t="s">
        <v>52</v>
      </c>
      <c r="I240" s="60">
        <v>11.35</v>
      </c>
      <c r="J240" s="30">
        <v>116</v>
      </c>
      <c r="K240" s="33">
        <v>109.13200000000001</v>
      </c>
      <c r="L240" s="34">
        <v>7.22</v>
      </c>
      <c r="M240" s="34">
        <v>1.6</v>
      </c>
      <c r="N240" s="34">
        <f t="shared" si="11"/>
        <v>14.509312000000001</v>
      </c>
      <c r="O240" s="34">
        <f t="shared" si="12"/>
        <v>7.5215144591280412</v>
      </c>
    </row>
    <row r="241" spans="1:15" s="23" customFormat="1" ht="24.95" customHeight="1" x14ac:dyDescent="0.45">
      <c r="A241" s="43"/>
      <c r="B241" s="44"/>
      <c r="C241" s="43"/>
      <c r="D241" s="43"/>
      <c r="E241" s="60">
        <v>3</v>
      </c>
      <c r="F241" s="61">
        <v>1.095</v>
      </c>
      <c r="G241" s="60">
        <v>5</v>
      </c>
      <c r="H241" s="62" t="s">
        <v>53</v>
      </c>
      <c r="I241" s="60">
        <v>7.133</v>
      </c>
      <c r="J241" s="30">
        <v>117</v>
      </c>
      <c r="K241" s="33">
        <v>100.41</v>
      </c>
      <c r="L241" s="34">
        <v>6.23</v>
      </c>
      <c r="M241" s="34">
        <v>1.61</v>
      </c>
      <c r="N241" s="34">
        <f t="shared" si="11"/>
        <v>12.676794655000004</v>
      </c>
      <c r="O241" s="34">
        <f t="shared" si="12"/>
        <v>7.9207719879248897</v>
      </c>
    </row>
    <row r="242" spans="1:15" s="23" customFormat="1" ht="24.95" customHeight="1" x14ac:dyDescent="0.45">
      <c r="A242" s="43"/>
      <c r="B242" s="44"/>
      <c r="C242" s="43"/>
      <c r="D242" s="43"/>
      <c r="E242" s="60">
        <v>1</v>
      </c>
      <c r="F242" s="61">
        <v>1.0509999999999999</v>
      </c>
      <c r="G242" s="60">
        <v>1</v>
      </c>
      <c r="H242" s="62" t="s">
        <v>49</v>
      </c>
      <c r="I242" s="60">
        <v>2.83</v>
      </c>
      <c r="J242" s="30">
        <v>118</v>
      </c>
      <c r="K242" s="33">
        <v>45.817</v>
      </c>
      <c r="L242" s="34">
        <v>8.1999999999999993</v>
      </c>
      <c r="M242" s="34">
        <v>1.6</v>
      </c>
      <c r="N242" s="34">
        <f t="shared" si="11"/>
        <v>16.478719999999999</v>
      </c>
      <c r="O242" s="34">
        <f t="shared" si="12"/>
        <v>2.780373718347056</v>
      </c>
    </row>
    <row r="243" spans="1:15" s="23" customFormat="1" ht="24.95" customHeight="1" x14ac:dyDescent="0.45">
      <c r="A243" s="43"/>
      <c r="B243" s="44"/>
      <c r="C243" s="43"/>
      <c r="D243" s="43"/>
      <c r="E243" s="60">
        <v>2</v>
      </c>
      <c r="F243" s="61">
        <v>1.0620000000000001</v>
      </c>
      <c r="G243" s="60">
        <v>2</v>
      </c>
      <c r="H243" s="62" t="s">
        <v>50</v>
      </c>
      <c r="I243" s="60">
        <v>8.9019999999999992</v>
      </c>
      <c r="J243" s="30">
        <v>119</v>
      </c>
      <c r="K243" s="33">
        <v>28.838000000000001</v>
      </c>
      <c r="L243" s="34">
        <v>6.65</v>
      </c>
      <c r="M243" s="34">
        <v>1.46</v>
      </c>
      <c r="N243" s="34">
        <f t="shared" si="11"/>
        <v>11.127484900000002</v>
      </c>
      <c r="O243" s="34">
        <f t="shared" si="12"/>
        <v>2.5916009106424394</v>
      </c>
    </row>
    <row r="244" spans="1:15" s="23" customFormat="1" ht="24.95" customHeight="1" x14ac:dyDescent="0.45">
      <c r="A244" s="43"/>
      <c r="B244" s="44"/>
      <c r="C244" s="43"/>
      <c r="D244" s="43"/>
      <c r="E244" s="60">
        <v>3</v>
      </c>
      <c r="F244" s="61">
        <v>1.095</v>
      </c>
      <c r="G244" s="60">
        <v>3</v>
      </c>
      <c r="H244" s="62" t="s">
        <v>51</v>
      </c>
      <c r="I244" s="60">
        <v>2.7</v>
      </c>
      <c r="J244" s="30">
        <v>120</v>
      </c>
      <c r="K244" s="33">
        <v>24.146999999999998</v>
      </c>
      <c r="L244" s="34">
        <v>5.48</v>
      </c>
      <c r="M244" s="34">
        <v>1.45</v>
      </c>
      <c r="N244" s="34">
        <f t="shared" si="11"/>
        <v>9.044534500000001</v>
      </c>
      <c r="O244" s="34">
        <f t="shared" si="12"/>
        <v>2.6697891417186805</v>
      </c>
    </row>
    <row r="245" spans="1:15" s="23" customFormat="1" ht="24.95" customHeight="1" x14ac:dyDescent="0.45">
      <c r="A245" s="43"/>
      <c r="B245" s="44"/>
      <c r="C245" s="43"/>
      <c r="D245" s="43"/>
      <c r="E245" s="60">
        <v>1</v>
      </c>
      <c r="F245" s="61">
        <v>1.0509999999999999</v>
      </c>
      <c r="G245" s="60">
        <v>4</v>
      </c>
      <c r="H245" s="62" t="s">
        <v>52</v>
      </c>
      <c r="I245" s="60">
        <v>11.35</v>
      </c>
      <c r="J245" s="30">
        <v>121</v>
      </c>
      <c r="K245" s="33">
        <v>90.394000000000005</v>
      </c>
      <c r="L245" s="34">
        <v>6.16</v>
      </c>
      <c r="M245" s="34">
        <v>1.61</v>
      </c>
      <c r="N245" s="34">
        <f t="shared" si="11"/>
        <v>12.534358760000003</v>
      </c>
      <c r="O245" s="34">
        <f t="shared" si="12"/>
        <v>7.211697202131143</v>
      </c>
    </row>
    <row r="246" spans="1:15" s="23" customFormat="1" ht="24.95" customHeight="1" x14ac:dyDescent="0.45">
      <c r="A246" s="43"/>
      <c r="B246" s="44"/>
      <c r="C246" s="43"/>
      <c r="D246" s="43"/>
      <c r="E246" s="60">
        <v>2</v>
      </c>
      <c r="F246" s="61">
        <v>1.0620000000000001</v>
      </c>
      <c r="G246" s="60">
        <v>5</v>
      </c>
      <c r="H246" s="62" t="s">
        <v>53</v>
      </c>
      <c r="I246" s="60">
        <v>7.133</v>
      </c>
      <c r="J246" s="30">
        <v>122</v>
      </c>
      <c r="K246" s="33">
        <v>127.238</v>
      </c>
      <c r="L246" s="34">
        <v>7.81</v>
      </c>
      <c r="M246" s="34">
        <v>1.61</v>
      </c>
      <c r="N246" s="34">
        <f t="shared" si="11"/>
        <v>15.891776285000002</v>
      </c>
      <c r="O246" s="34">
        <f t="shared" si="12"/>
        <v>8.0065310332928572</v>
      </c>
    </row>
    <row r="247" spans="1:15" s="23" customFormat="1" ht="24.95" customHeight="1" x14ac:dyDescent="0.45">
      <c r="A247" s="43"/>
      <c r="B247" s="44"/>
      <c r="C247" s="43"/>
      <c r="D247" s="43"/>
      <c r="E247" s="60">
        <v>3</v>
      </c>
      <c r="F247" s="61">
        <v>1.095</v>
      </c>
      <c r="G247" s="60">
        <v>1</v>
      </c>
      <c r="H247" s="62" t="s">
        <v>49</v>
      </c>
      <c r="I247" s="60">
        <v>2.83</v>
      </c>
      <c r="J247" s="30">
        <v>123</v>
      </c>
      <c r="K247" s="33">
        <v>115.449</v>
      </c>
      <c r="L247" s="34">
        <v>4.7300000000000004</v>
      </c>
      <c r="M247" s="34">
        <v>1.93</v>
      </c>
      <c r="N247" s="34">
        <f t="shared" si="11"/>
        <v>13.830739944999999</v>
      </c>
      <c r="O247" s="34">
        <f t="shared" si="12"/>
        <v>8.347275739338615</v>
      </c>
    </row>
    <row r="248" spans="1:15" s="23" customFormat="1" ht="24.95" customHeight="1" x14ac:dyDescent="0.45">
      <c r="A248" s="43"/>
      <c r="B248" s="44"/>
      <c r="C248" s="43"/>
      <c r="D248" s="43"/>
      <c r="E248" s="60">
        <v>1</v>
      </c>
      <c r="F248" s="61">
        <v>1.0509999999999999</v>
      </c>
      <c r="G248" s="60">
        <v>2</v>
      </c>
      <c r="H248" s="62" t="s">
        <v>50</v>
      </c>
      <c r="I248" s="60">
        <v>8.9019999999999992</v>
      </c>
      <c r="J248" s="30">
        <v>124</v>
      </c>
      <c r="K248" s="33">
        <v>95.201999999999998</v>
      </c>
      <c r="L248" s="34">
        <v>6.56</v>
      </c>
      <c r="M248" s="34">
        <v>1.61</v>
      </c>
      <c r="N248" s="34">
        <f t="shared" si="11"/>
        <v>13.348278160000001</v>
      </c>
      <c r="O248" s="34">
        <f t="shared" si="12"/>
        <v>7.1321558375436185</v>
      </c>
    </row>
    <row r="249" spans="1:15" s="23" customFormat="1" ht="24.95" customHeight="1" x14ac:dyDescent="0.45">
      <c r="A249" s="43"/>
      <c r="B249" s="44"/>
      <c r="C249" s="43"/>
      <c r="D249" s="43"/>
      <c r="E249" s="60">
        <v>2</v>
      </c>
      <c r="F249" s="61">
        <v>1.0620000000000001</v>
      </c>
      <c r="G249" s="60">
        <v>3</v>
      </c>
      <c r="H249" s="62" t="s">
        <v>51</v>
      </c>
      <c r="I249" s="60">
        <v>2.7</v>
      </c>
      <c r="J249" s="30">
        <v>125</v>
      </c>
      <c r="K249" s="33">
        <v>30.337</v>
      </c>
      <c r="L249" s="34">
        <v>7.09</v>
      </c>
      <c r="M249" s="34">
        <v>1.44</v>
      </c>
      <c r="N249" s="34">
        <f t="shared" si="11"/>
        <v>11.540931840000001</v>
      </c>
      <c r="O249" s="34">
        <f t="shared" si="12"/>
        <v>2.628643892935425</v>
      </c>
    </row>
    <row r="250" spans="1:15" s="23" customFormat="1" ht="24.95" customHeight="1" x14ac:dyDescent="0.45">
      <c r="A250" s="77"/>
      <c r="B250" s="44"/>
      <c r="C250" s="77"/>
      <c r="D250" s="77"/>
      <c r="E250" s="60">
        <v>3</v>
      </c>
      <c r="F250" s="61">
        <v>1.095</v>
      </c>
      <c r="G250" s="60">
        <v>4</v>
      </c>
      <c r="H250" s="62" t="s">
        <v>52</v>
      </c>
      <c r="I250" s="60">
        <v>11.35</v>
      </c>
      <c r="J250" s="30">
        <v>126</v>
      </c>
      <c r="K250" s="33">
        <v>135.85400000000001</v>
      </c>
      <c r="L250" s="34">
        <v>8.41</v>
      </c>
      <c r="M250" s="34">
        <v>1.6</v>
      </c>
      <c r="N250" s="34">
        <f t="shared" si="11"/>
        <v>16.900736000000002</v>
      </c>
      <c r="O250" s="34">
        <f t="shared" si="12"/>
        <v>8.0383481524118245</v>
      </c>
    </row>
    <row r="251" spans="1:15" s="23" customFormat="1" ht="24.95" customHeight="1" x14ac:dyDescent="0.45">
      <c r="A251" s="77"/>
      <c r="B251" s="44"/>
      <c r="C251" s="77"/>
      <c r="D251" s="77"/>
      <c r="E251" s="60">
        <v>1</v>
      </c>
      <c r="F251" s="61">
        <v>1.0509999999999999</v>
      </c>
      <c r="G251" s="60">
        <v>5</v>
      </c>
      <c r="H251" s="62" t="s">
        <v>53</v>
      </c>
      <c r="I251" s="60">
        <v>7.133</v>
      </c>
      <c r="J251" s="30">
        <v>127</v>
      </c>
      <c r="K251" s="33">
        <v>105.13500000000001</v>
      </c>
      <c r="L251" s="34">
        <v>4.28</v>
      </c>
      <c r="M251" s="34">
        <v>1.93</v>
      </c>
      <c r="N251" s="34">
        <f t="shared" si="11"/>
        <v>12.514919019999999</v>
      </c>
      <c r="O251" s="34">
        <f t="shared" si="12"/>
        <v>8.400773495376562</v>
      </c>
    </row>
    <row r="252" spans="1:15" s="23" customFormat="1" ht="24.95" customHeight="1" x14ac:dyDescent="0.45">
      <c r="A252" s="77"/>
      <c r="B252" s="44"/>
      <c r="C252" s="77"/>
      <c r="D252" s="77"/>
      <c r="E252" s="60">
        <v>2</v>
      </c>
      <c r="F252" s="61">
        <v>1.0620000000000001</v>
      </c>
      <c r="G252" s="60">
        <v>1</v>
      </c>
      <c r="H252" s="62" t="s">
        <v>49</v>
      </c>
      <c r="I252" s="60">
        <v>2.83</v>
      </c>
      <c r="J252" s="30">
        <v>128</v>
      </c>
      <c r="K252" s="33">
        <v>34.881</v>
      </c>
      <c r="L252" s="34">
        <v>8.0500000000000007</v>
      </c>
      <c r="M252" s="34">
        <v>1.46</v>
      </c>
      <c r="N252" s="34">
        <f t="shared" si="11"/>
        <v>13.470113300000003</v>
      </c>
      <c r="O252" s="34">
        <f t="shared" si="12"/>
        <v>2.5895105128774225</v>
      </c>
    </row>
    <row r="253" spans="1:15" s="23" customFormat="1" ht="24.95" customHeight="1" x14ac:dyDescent="0.45">
      <c r="A253" s="77"/>
      <c r="B253" s="44"/>
      <c r="C253" s="77"/>
      <c r="D253" s="77"/>
      <c r="E253" s="60">
        <v>3</v>
      </c>
      <c r="F253" s="61">
        <v>1.095</v>
      </c>
      <c r="G253" s="60">
        <v>2</v>
      </c>
      <c r="H253" s="62" t="s">
        <v>50</v>
      </c>
      <c r="I253" s="60">
        <v>8.9019999999999992</v>
      </c>
      <c r="J253" s="30">
        <v>129</v>
      </c>
      <c r="K253" s="33">
        <v>105.41500000000001</v>
      </c>
      <c r="L253" s="34">
        <v>6.51</v>
      </c>
      <c r="M253" s="34">
        <v>1.61</v>
      </c>
      <c r="N253" s="34">
        <f t="shared" si="11"/>
        <v>13.246538235000003</v>
      </c>
      <c r="O253" s="34">
        <f t="shared" si="12"/>
        <v>7.957928186963783</v>
      </c>
    </row>
    <row r="254" spans="1:15" s="23" customFormat="1" ht="24.95" customHeight="1" x14ac:dyDescent="0.45">
      <c r="A254" s="77"/>
      <c r="B254" s="44"/>
      <c r="C254" s="77"/>
      <c r="D254" s="77"/>
      <c r="E254" s="60">
        <v>1</v>
      </c>
      <c r="F254" s="61">
        <v>1.0509999999999999</v>
      </c>
      <c r="G254" s="60">
        <v>3</v>
      </c>
      <c r="H254" s="62" t="s">
        <v>51</v>
      </c>
      <c r="I254" s="60">
        <v>2.7</v>
      </c>
      <c r="J254" s="30">
        <v>130</v>
      </c>
      <c r="K254" s="33">
        <v>66.331999999999994</v>
      </c>
      <c r="L254" s="34">
        <v>4.0999999999999996</v>
      </c>
      <c r="M254" s="34">
        <v>1.61</v>
      </c>
      <c r="N254" s="34">
        <f t="shared" si="11"/>
        <v>8.3426738500000006</v>
      </c>
      <c r="O254" s="34">
        <f t="shared" si="12"/>
        <v>7.9509281068203315</v>
      </c>
    </row>
    <row r="255" spans="1:15" s="23" customFormat="1" ht="24.95" customHeight="1" x14ac:dyDescent="0.45">
      <c r="A255" s="77"/>
      <c r="B255" s="44"/>
      <c r="C255" s="77"/>
      <c r="D255" s="77"/>
      <c r="E255" s="60">
        <v>2</v>
      </c>
      <c r="F255" s="61">
        <v>1.0620000000000001</v>
      </c>
      <c r="G255" s="60">
        <v>4</v>
      </c>
      <c r="H255" s="62" t="s">
        <v>52</v>
      </c>
      <c r="I255" s="60">
        <v>11.35</v>
      </c>
      <c r="J255" s="30">
        <v>131</v>
      </c>
      <c r="K255" s="47">
        <v>87.724999999999994</v>
      </c>
      <c r="L255" s="46">
        <v>5.8</v>
      </c>
      <c r="M255" s="46">
        <v>1.6</v>
      </c>
      <c r="N255" s="46">
        <v>11.66</v>
      </c>
      <c r="O255" s="46">
        <f t="shared" si="12"/>
        <v>7.5235849056603765</v>
      </c>
    </row>
    <row r="256" spans="1:15" s="23" customFormat="1" ht="24.95" customHeight="1" x14ac:dyDescent="0.45">
      <c r="A256" s="77"/>
      <c r="B256" s="44"/>
      <c r="C256" s="77"/>
      <c r="D256" s="77"/>
      <c r="E256" s="60">
        <v>3</v>
      </c>
      <c r="F256" s="61">
        <v>1.095</v>
      </c>
      <c r="G256" s="60">
        <v>5</v>
      </c>
      <c r="H256" s="62" t="s">
        <v>53</v>
      </c>
      <c r="I256" s="60">
        <v>7.133</v>
      </c>
      <c r="J256" s="30">
        <v>450</v>
      </c>
      <c r="K256" s="33">
        <v>77.665000000000006</v>
      </c>
      <c r="L256" s="34">
        <v>5.12</v>
      </c>
      <c r="M256" s="34">
        <v>1.64</v>
      </c>
      <c r="N256" s="34">
        <f t="shared" ref="N256:N286" si="13">3.14*M256*M256*L256/4</f>
        <v>10.810040319999999</v>
      </c>
      <c r="O256" s="34">
        <f t="shared" si="12"/>
        <v>7.1845245439380578</v>
      </c>
    </row>
    <row r="257" spans="1:15" s="23" customFormat="1" ht="24.95" customHeight="1" x14ac:dyDescent="0.45">
      <c r="A257" s="77"/>
      <c r="B257" s="44"/>
      <c r="C257" s="77"/>
      <c r="D257" s="77"/>
      <c r="E257" s="60">
        <v>1</v>
      </c>
      <c r="F257" s="61">
        <v>1.0509999999999999</v>
      </c>
      <c r="G257" s="60">
        <v>1</v>
      </c>
      <c r="H257" s="62" t="s">
        <v>49</v>
      </c>
      <c r="I257" s="60">
        <v>2.83</v>
      </c>
      <c r="J257" s="30">
        <v>101</v>
      </c>
      <c r="K257" s="33">
        <v>90.95</v>
      </c>
      <c r="L257" s="34">
        <v>5.68</v>
      </c>
      <c r="M257" s="34">
        <v>1.6</v>
      </c>
      <c r="N257" s="34">
        <f t="shared" si="13"/>
        <v>11.414528000000001</v>
      </c>
      <c r="O257" s="34">
        <f t="shared" si="12"/>
        <v>7.9679159751502642</v>
      </c>
    </row>
    <row r="258" spans="1:15" s="23" customFormat="1" ht="24.95" customHeight="1" x14ac:dyDescent="0.45">
      <c r="A258" s="77"/>
      <c r="B258" s="44"/>
      <c r="C258" s="77"/>
      <c r="D258" s="77"/>
      <c r="E258" s="60">
        <v>2</v>
      </c>
      <c r="F258" s="61">
        <v>1.0620000000000001</v>
      </c>
      <c r="G258" s="60">
        <v>2</v>
      </c>
      <c r="H258" s="62" t="s">
        <v>50</v>
      </c>
      <c r="I258" s="60">
        <v>8.9019999999999992</v>
      </c>
      <c r="J258" s="35">
        <v>102</v>
      </c>
      <c r="K258" s="33">
        <v>128.58500000000001</v>
      </c>
      <c r="L258" s="34">
        <v>5.32</v>
      </c>
      <c r="M258" s="34">
        <v>1.93</v>
      </c>
      <c r="N258" s="34">
        <f t="shared" si="13"/>
        <v>15.55592738</v>
      </c>
      <c r="O258" s="34">
        <f t="shared" si="12"/>
        <v>8.2659809896849747</v>
      </c>
    </row>
    <row r="259" spans="1:15" s="23" customFormat="1" ht="24.95" customHeight="1" x14ac:dyDescent="0.45">
      <c r="A259" s="77"/>
      <c r="B259" s="44"/>
      <c r="C259" s="77"/>
      <c r="D259" s="77"/>
      <c r="E259" s="60">
        <v>3</v>
      </c>
      <c r="F259" s="61">
        <v>1.095</v>
      </c>
      <c r="G259" s="60">
        <v>3</v>
      </c>
      <c r="H259" s="62" t="s">
        <v>51</v>
      </c>
      <c r="I259" s="60">
        <v>2.7</v>
      </c>
      <c r="J259" s="30">
        <v>103</v>
      </c>
      <c r="K259" s="33">
        <v>101.312</v>
      </c>
      <c r="L259" s="34">
        <v>6.69</v>
      </c>
      <c r="M259" s="34">
        <v>1.6</v>
      </c>
      <c r="N259" s="34">
        <f t="shared" si="13"/>
        <v>13.444224000000002</v>
      </c>
      <c r="O259" s="34">
        <f t="shared" si="12"/>
        <v>7.5357268667942447</v>
      </c>
    </row>
    <row r="260" spans="1:15" s="23" customFormat="1" ht="24.95" customHeight="1" x14ac:dyDescent="0.45">
      <c r="A260" s="77"/>
      <c r="B260" s="44"/>
      <c r="C260" s="77"/>
      <c r="D260" s="77"/>
      <c r="E260" s="60">
        <v>1</v>
      </c>
      <c r="F260" s="61">
        <v>1.0509999999999999</v>
      </c>
      <c r="G260" s="60">
        <v>4</v>
      </c>
      <c r="H260" s="62" t="s">
        <v>52</v>
      </c>
      <c r="I260" s="60">
        <v>11.35</v>
      </c>
      <c r="J260" s="30">
        <v>104</v>
      </c>
      <c r="K260" s="33">
        <v>27.425999999999998</v>
      </c>
      <c r="L260" s="34">
        <v>3.57</v>
      </c>
      <c r="M260" s="34">
        <v>1.92</v>
      </c>
      <c r="N260" s="34">
        <f t="shared" si="13"/>
        <v>10.33095168</v>
      </c>
      <c r="O260" s="34">
        <f t="shared" si="12"/>
        <v>2.6547409037925145</v>
      </c>
    </row>
    <row r="261" spans="1:15" s="23" customFormat="1" ht="24.95" customHeight="1" x14ac:dyDescent="0.45">
      <c r="A261" s="43"/>
      <c r="B261" s="78"/>
      <c r="C261" s="43"/>
      <c r="D261" s="43"/>
      <c r="E261" s="60">
        <v>2</v>
      </c>
      <c r="F261" s="61">
        <v>1.0620000000000001</v>
      </c>
      <c r="G261" s="60">
        <v>5</v>
      </c>
      <c r="H261" s="62" t="s">
        <v>53</v>
      </c>
      <c r="I261" s="60">
        <v>7.133</v>
      </c>
      <c r="J261" s="30">
        <v>105</v>
      </c>
      <c r="K261" s="33">
        <v>90.134</v>
      </c>
      <c r="L261" s="34">
        <v>5.5</v>
      </c>
      <c r="M261" s="34">
        <v>1.61</v>
      </c>
      <c r="N261" s="34">
        <f t="shared" si="13"/>
        <v>11.191391750000003</v>
      </c>
      <c r="O261" s="34">
        <f t="shared" si="12"/>
        <v>8.0538687245936131</v>
      </c>
    </row>
    <row r="262" spans="1:15" s="23" customFormat="1" ht="24.95" customHeight="1" x14ac:dyDescent="0.45">
      <c r="A262" s="43"/>
      <c r="B262" s="78"/>
      <c r="C262" s="43"/>
      <c r="D262" s="43"/>
      <c r="E262" s="60">
        <v>3</v>
      </c>
      <c r="F262" s="61">
        <v>1.095</v>
      </c>
      <c r="G262" s="60">
        <v>1</v>
      </c>
      <c r="H262" s="62" t="s">
        <v>49</v>
      </c>
      <c r="I262" s="60">
        <v>2.83</v>
      </c>
      <c r="J262" s="30">
        <v>106</v>
      </c>
      <c r="K262" s="33">
        <v>31.882000000000001</v>
      </c>
      <c r="L262" s="34">
        <v>4.18</v>
      </c>
      <c r="M262" s="34">
        <v>1.92</v>
      </c>
      <c r="N262" s="34">
        <f t="shared" si="13"/>
        <v>12.096184319999999</v>
      </c>
      <c r="O262" s="34">
        <f t="shared" si="12"/>
        <v>2.6357071913401535</v>
      </c>
    </row>
    <row r="263" spans="1:15" s="23" customFormat="1" ht="24.95" customHeight="1" x14ac:dyDescent="0.45">
      <c r="A263" s="43"/>
      <c r="B263" s="78"/>
      <c r="C263" s="43"/>
      <c r="D263" s="43"/>
      <c r="E263" s="60">
        <v>1</v>
      </c>
      <c r="F263" s="61">
        <v>1.0509999999999999</v>
      </c>
      <c r="G263" s="60">
        <v>2</v>
      </c>
      <c r="H263" s="62" t="s">
        <v>50</v>
      </c>
      <c r="I263" s="60">
        <v>8.9019999999999992</v>
      </c>
      <c r="J263" s="30">
        <v>107</v>
      </c>
      <c r="K263" s="33">
        <v>100.515</v>
      </c>
      <c r="L263" s="34">
        <v>6.65</v>
      </c>
      <c r="M263" s="34">
        <v>1.61</v>
      </c>
      <c r="N263" s="34">
        <f t="shared" si="13"/>
        <v>13.531410025000003</v>
      </c>
      <c r="O263" s="34">
        <f t="shared" si="12"/>
        <v>7.4282724279504624</v>
      </c>
    </row>
    <row r="264" spans="1:15" s="23" customFormat="1" ht="24.95" customHeight="1" x14ac:dyDescent="0.45">
      <c r="A264" s="43"/>
      <c r="B264" s="78"/>
      <c r="C264" s="43"/>
      <c r="D264" s="43"/>
      <c r="E264" s="60">
        <v>2</v>
      </c>
      <c r="F264" s="61">
        <v>1.0620000000000001</v>
      </c>
      <c r="G264" s="60">
        <v>3</v>
      </c>
      <c r="H264" s="62" t="s">
        <v>51</v>
      </c>
      <c r="I264" s="60">
        <v>2.7</v>
      </c>
      <c r="J264" s="30">
        <v>108</v>
      </c>
      <c r="K264" s="33">
        <v>23.942</v>
      </c>
      <c r="L264" s="34">
        <v>4.32</v>
      </c>
      <c r="M264" s="34">
        <v>1.61</v>
      </c>
      <c r="N264" s="34">
        <f t="shared" si="13"/>
        <v>8.790329520000002</v>
      </c>
      <c r="O264" s="34">
        <f t="shared" si="12"/>
        <v>2.7236749140662471</v>
      </c>
    </row>
    <row r="265" spans="1:15" s="23" customFormat="1" ht="24.95" customHeight="1" x14ac:dyDescent="0.45">
      <c r="A265" s="43"/>
      <c r="B265" s="78"/>
      <c r="C265" s="43"/>
      <c r="D265" s="43"/>
      <c r="E265" s="60">
        <v>3</v>
      </c>
      <c r="F265" s="61">
        <v>1.095</v>
      </c>
      <c r="G265" s="60">
        <v>4</v>
      </c>
      <c r="H265" s="62" t="s">
        <v>52</v>
      </c>
      <c r="I265" s="60">
        <v>11.35</v>
      </c>
      <c r="J265" s="30">
        <v>109</v>
      </c>
      <c r="K265" s="33">
        <v>67.762</v>
      </c>
      <c r="L265" s="34">
        <v>4</v>
      </c>
      <c r="M265" s="34">
        <v>1.61</v>
      </c>
      <c r="N265" s="34">
        <f t="shared" si="13"/>
        <v>8.1391940000000016</v>
      </c>
      <c r="O265" s="34">
        <f t="shared" si="12"/>
        <v>8.3253943818024219</v>
      </c>
    </row>
    <row r="266" spans="1:15" s="23" customFormat="1" ht="24.95" customHeight="1" x14ac:dyDescent="0.45">
      <c r="A266" s="43"/>
      <c r="B266" s="78"/>
      <c r="C266" s="43"/>
      <c r="D266" s="43"/>
      <c r="E266" s="60">
        <v>1</v>
      </c>
      <c r="F266" s="61">
        <v>1.0509999999999999</v>
      </c>
      <c r="G266" s="60">
        <v>5</v>
      </c>
      <c r="H266" s="62" t="s">
        <v>53</v>
      </c>
      <c r="I266" s="60">
        <v>7.133</v>
      </c>
      <c r="J266" s="30">
        <v>110</v>
      </c>
      <c r="K266" s="33">
        <v>25.492999999999999</v>
      </c>
      <c r="L266" s="34">
        <v>4.8899999999999997</v>
      </c>
      <c r="M266" s="34">
        <v>1.6</v>
      </c>
      <c r="N266" s="34">
        <f t="shared" si="13"/>
        <v>9.826944000000001</v>
      </c>
      <c r="O266" s="34">
        <f t="shared" si="12"/>
        <v>2.5941940851601468</v>
      </c>
    </row>
    <row r="267" spans="1:15" s="23" customFormat="1" ht="24.95" customHeight="1" x14ac:dyDescent="0.45">
      <c r="A267" s="43"/>
      <c r="B267" s="78"/>
      <c r="C267" s="43"/>
      <c r="D267" s="43"/>
      <c r="E267" s="60">
        <v>2</v>
      </c>
      <c r="F267" s="61">
        <v>1.0620000000000001</v>
      </c>
      <c r="G267" s="60">
        <v>1</v>
      </c>
      <c r="H267" s="62" t="s">
        <v>49</v>
      </c>
      <c r="I267" s="60">
        <v>2.83</v>
      </c>
      <c r="J267" s="30">
        <v>111</v>
      </c>
      <c r="K267" s="33">
        <v>96.004999999999995</v>
      </c>
      <c r="L267" s="34">
        <v>6.28</v>
      </c>
      <c r="M267" s="34">
        <v>1.6</v>
      </c>
      <c r="N267" s="34">
        <f t="shared" si="13"/>
        <v>12.620288000000002</v>
      </c>
      <c r="O267" s="34">
        <f t="shared" si="12"/>
        <v>7.6071956519534245</v>
      </c>
    </row>
    <row r="268" spans="1:15" s="23" customFormat="1" ht="24.95" customHeight="1" x14ac:dyDescent="0.45">
      <c r="A268" s="43"/>
      <c r="B268" s="78"/>
      <c r="C268" s="43"/>
      <c r="D268" s="43"/>
      <c r="E268" s="60">
        <v>3</v>
      </c>
      <c r="F268" s="61">
        <v>1.095</v>
      </c>
      <c r="G268" s="60">
        <v>2</v>
      </c>
      <c r="H268" s="62" t="s">
        <v>50</v>
      </c>
      <c r="I268" s="60">
        <v>8.9019999999999992</v>
      </c>
      <c r="J268" s="30">
        <v>112</v>
      </c>
      <c r="K268" s="33">
        <v>22.405000000000001</v>
      </c>
      <c r="L268" s="34">
        <v>4.7699999999999996</v>
      </c>
      <c r="M268" s="34">
        <v>1.45</v>
      </c>
      <c r="N268" s="34">
        <f t="shared" si="13"/>
        <v>7.8727061249999988</v>
      </c>
      <c r="O268" s="34">
        <f t="shared" si="12"/>
        <v>2.8459083375222525</v>
      </c>
    </row>
    <row r="269" spans="1:15" s="23" customFormat="1" ht="24.95" customHeight="1" x14ac:dyDescent="0.45">
      <c r="A269" s="43"/>
      <c r="B269" s="78"/>
      <c r="C269" s="43"/>
      <c r="D269" s="43"/>
      <c r="E269" s="60">
        <v>1</v>
      </c>
      <c r="F269" s="61">
        <v>1.0509999999999999</v>
      </c>
      <c r="G269" s="60">
        <v>3</v>
      </c>
      <c r="H269" s="62" t="s">
        <v>51</v>
      </c>
      <c r="I269" s="60">
        <v>2.7</v>
      </c>
      <c r="J269" s="30">
        <v>113</v>
      </c>
      <c r="K269" s="33">
        <v>96.977999999999994</v>
      </c>
      <c r="L269" s="34">
        <v>6.05</v>
      </c>
      <c r="M269" s="34">
        <v>1.61</v>
      </c>
      <c r="N269" s="34">
        <f t="shared" si="13"/>
        <v>12.310530925000002</v>
      </c>
      <c r="O269" s="34">
        <f t="shared" si="12"/>
        <v>7.8776456182778309</v>
      </c>
    </row>
    <row r="270" spans="1:15" s="23" customFormat="1" ht="24.95" customHeight="1" x14ac:dyDescent="0.45">
      <c r="A270" s="43"/>
      <c r="B270" s="78"/>
      <c r="C270" s="43"/>
      <c r="D270" s="43"/>
      <c r="E270" s="60">
        <v>2</v>
      </c>
      <c r="F270" s="61">
        <v>1.0620000000000001</v>
      </c>
      <c r="G270" s="60">
        <v>4</v>
      </c>
      <c r="H270" s="62" t="s">
        <v>52</v>
      </c>
      <c r="I270" s="60">
        <v>11.35</v>
      </c>
      <c r="J270" s="30">
        <v>114</v>
      </c>
      <c r="K270" s="33">
        <v>115.652</v>
      </c>
      <c r="L270" s="34">
        <v>7.07</v>
      </c>
      <c r="M270" s="34">
        <v>1.6</v>
      </c>
      <c r="N270" s="34">
        <f t="shared" si="13"/>
        <v>14.207872000000002</v>
      </c>
      <c r="O270" s="34">
        <f t="shared" si="12"/>
        <v>8.1399945044549948</v>
      </c>
    </row>
    <row r="271" spans="1:15" s="23" customFormat="1" ht="24.95" customHeight="1" x14ac:dyDescent="0.45">
      <c r="A271" s="43"/>
      <c r="B271" s="78"/>
      <c r="C271" s="43"/>
      <c r="D271" s="43"/>
      <c r="E271" s="60">
        <v>3</v>
      </c>
      <c r="F271" s="61">
        <v>1.095</v>
      </c>
      <c r="G271" s="60">
        <v>5</v>
      </c>
      <c r="H271" s="62" t="s">
        <v>53</v>
      </c>
      <c r="I271" s="60">
        <v>7.133</v>
      </c>
      <c r="J271" s="30">
        <v>115</v>
      </c>
      <c r="K271" s="33">
        <v>94.105999999999995</v>
      </c>
      <c r="L271" s="34">
        <v>3.89</v>
      </c>
      <c r="M271" s="34">
        <v>1.93</v>
      </c>
      <c r="N271" s="34">
        <f t="shared" si="13"/>
        <v>11.374540885</v>
      </c>
      <c r="O271" s="34">
        <f t="shared" si="12"/>
        <v>8.2733888735765007</v>
      </c>
    </row>
    <row r="272" spans="1:15" s="23" customFormat="1" ht="24.95" customHeight="1" x14ac:dyDescent="0.45">
      <c r="A272" s="43"/>
      <c r="B272" s="78"/>
      <c r="C272" s="43"/>
      <c r="D272" s="43"/>
      <c r="E272" s="60">
        <v>1</v>
      </c>
      <c r="F272" s="61">
        <v>1.0509999999999999</v>
      </c>
      <c r="G272" s="60">
        <v>1</v>
      </c>
      <c r="H272" s="62" t="s">
        <v>49</v>
      </c>
      <c r="I272" s="60">
        <v>2.83</v>
      </c>
      <c r="J272" s="30">
        <v>116</v>
      </c>
      <c r="K272" s="33">
        <v>109.13200000000001</v>
      </c>
      <c r="L272" s="34">
        <v>7.22</v>
      </c>
      <c r="M272" s="34">
        <v>1.6</v>
      </c>
      <c r="N272" s="34">
        <f t="shared" si="13"/>
        <v>14.509312000000001</v>
      </c>
      <c r="O272" s="34">
        <f t="shared" si="12"/>
        <v>7.5215144591280412</v>
      </c>
    </row>
    <row r="273" spans="1:15" s="23" customFormat="1" ht="24.95" customHeight="1" x14ac:dyDescent="0.45">
      <c r="A273" s="43"/>
      <c r="B273" s="78"/>
      <c r="C273" s="43"/>
      <c r="D273" s="43"/>
      <c r="E273" s="60">
        <v>2</v>
      </c>
      <c r="F273" s="61">
        <v>1.0620000000000001</v>
      </c>
      <c r="G273" s="60">
        <v>2</v>
      </c>
      <c r="H273" s="62" t="s">
        <v>50</v>
      </c>
      <c r="I273" s="60">
        <v>8.9019999999999992</v>
      </c>
      <c r="J273" s="30">
        <v>117</v>
      </c>
      <c r="K273" s="33">
        <v>100.41</v>
      </c>
      <c r="L273" s="34">
        <v>6.23</v>
      </c>
      <c r="M273" s="34">
        <v>1.61</v>
      </c>
      <c r="N273" s="34">
        <f t="shared" si="13"/>
        <v>12.676794655000004</v>
      </c>
      <c r="O273" s="34">
        <f t="shared" si="12"/>
        <v>7.9207719879248897</v>
      </c>
    </row>
    <row r="274" spans="1:15" s="23" customFormat="1" ht="24.95" customHeight="1" x14ac:dyDescent="0.45">
      <c r="A274" s="43"/>
      <c r="B274" s="78"/>
      <c r="C274" s="76"/>
      <c r="D274" s="76"/>
      <c r="E274" s="60">
        <v>3</v>
      </c>
      <c r="F274" s="61">
        <v>1.095</v>
      </c>
      <c r="G274" s="60">
        <v>3</v>
      </c>
      <c r="H274" s="62" t="s">
        <v>51</v>
      </c>
      <c r="I274" s="60">
        <v>2.7</v>
      </c>
      <c r="J274" s="30">
        <v>118</v>
      </c>
      <c r="K274" s="33">
        <v>45.817</v>
      </c>
      <c r="L274" s="34">
        <v>8.1999999999999993</v>
      </c>
      <c r="M274" s="34">
        <v>1.6</v>
      </c>
      <c r="N274" s="34">
        <f t="shared" si="13"/>
        <v>16.478719999999999</v>
      </c>
      <c r="O274" s="34">
        <f t="shared" si="12"/>
        <v>2.780373718347056</v>
      </c>
    </row>
    <row r="275" spans="1:15" s="23" customFormat="1" ht="24.95" customHeight="1" x14ac:dyDescent="0.45">
      <c r="A275" s="43"/>
      <c r="B275" s="78"/>
      <c r="C275" s="43"/>
      <c r="D275" s="43"/>
      <c r="E275" s="60">
        <v>1</v>
      </c>
      <c r="F275" s="61">
        <v>1.0509999999999999</v>
      </c>
      <c r="G275" s="60">
        <v>4</v>
      </c>
      <c r="H275" s="62" t="s">
        <v>52</v>
      </c>
      <c r="I275" s="60">
        <v>11.35</v>
      </c>
      <c r="J275" s="30">
        <v>119</v>
      </c>
      <c r="K275" s="33">
        <v>28.838000000000001</v>
      </c>
      <c r="L275" s="34">
        <v>6.65</v>
      </c>
      <c r="M275" s="34">
        <v>1.46</v>
      </c>
      <c r="N275" s="34">
        <f t="shared" si="13"/>
        <v>11.127484900000002</v>
      </c>
      <c r="O275" s="34">
        <f t="shared" si="12"/>
        <v>2.5916009106424394</v>
      </c>
    </row>
    <row r="276" spans="1:15" s="23" customFormat="1" ht="24.95" customHeight="1" x14ac:dyDescent="0.45">
      <c r="A276" s="43"/>
      <c r="B276" s="78"/>
      <c r="C276" s="43"/>
      <c r="D276" s="43"/>
      <c r="E276" s="60">
        <v>2</v>
      </c>
      <c r="F276" s="61">
        <v>1.0620000000000001</v>
      </c>
      <c r="G276" s="60">
        <v>5</v>
      </c>
      <c r="H276" s="62" t="s">
        <v>53</v>
      </c>
      <c r="I276" s="60">
        <v>7.133</v>
      </c>
      <c r="J276" s="30">
        <v>120</v>
      </c>
      <c r="K276" s="33">
        <v>24.146999999999998</v>
      </c>
      <c r="L276" s="34">
        <v>5.48</v>
      </c>
      <c r="M276" s="34">
        <v>1.45</v>
      </c>
      <c r="N276" s="34">
        <f t="shared" si="13"/>
        <v>9.044534500000001</v>
      </c>
      <c r="O276" s="34">
        <f t="shared" si="12"/>
        <v>2.6697891417186805</v>
      </c>
    </row>
    <row r="277" spans="1:15" s="23" customFormat="1" ht="24.95" customHeight="1" x14ac:dyDescent="0.45">
      <c r="A277" s="43"/>
      <c r="B277" s="78"/>
      <c r="C277" s="43"/>
      <c r="D277" s="43"/>
      <c r="E277" s="60">
        <v>3</v>
      </c>
      <c r="F277" s="61">
        <v>1.095</v>
      </c>
      <c r="G277" s="60">
        <v>1</v>
      </c>
      <c r="H277" s="62" t="s">
        <v>49</v>
      </c>
      <c r="I277" s="60">
        <v>2.83</v>
      </c>
      <c r="J277" s="30">
        <v>121</v>
      </c>
      <c r="K277" s="33">
        <v>90.394000000000005</v>
      </c>
      <c r="L277" s="34">
        <v>6.16</v>
      </c>
      <c r="M277" s="34">
        <v>1.61</v>
      </c>
      <c r="N277" s="34">
        <f t="shared" si="13"/>
        <v>12.534358760000003</v>
      </c>
      <c r="O277" s="34">
        <f t="shared" si="12"/>
        <v>7.211697202131143</v>
      </c>
    </row>
    <row r="278" spans="1:15" s="23" customFormat="1" ht="24.95" customHeight="1" x14ac:dyDescent="0.45">
      <c r="A278" s="43"/>
      <c r="B278" s="78"/>
      <c r="C278" s="43"/>
      <c r="D278" s="43"/>
      <c r="E278" s="60">
        <v>1</v>
      </c>
      <c r="F278" s="61">
        <v>1.0509999999999999</v>
      </c>
      <c r="G278" s="60">
        <v>2</v>
      </c>
      <c r="H278" s="62" t="s">
        <v>50</v>
      </c>
      <c r="I278" s="60">
        <v>8.9019999999999992</v>
      </c>
      <c r="J278" s="30">
        <v>122</v>
      </c>
      <c r="K278" s="33">
        <v>127.238</v>
      </c>
      <c r="L278" s="34">
        <v>7.81</v>
      </c>
      <c r="M278" s="34">
        <v>1.61</v>
      </c>
      <c r="N278" s="34">
        <f t="shared" si="13"/>
        <v>15.891776285000002</v>
      </c>
      <c r="O278" s="34">
        <f t="shared" si="12"/>
        <v>8.0065310332928572</v>
      </c>
    </row>
    <row r="279" spans="1:15" s="23" customFormat="1" ht="24.95" customHeight="1" x14ac:dyDescent="0.45">
      <c r="A279" s="43"/>
      <c r="B279" s="78"/>
      <c r="C279" s="43"/>
      <c r="D279" s="43"/>
      <c r="E279" s="60">
        <v>2</v>
      </c>
      <c r="F279" s="61">
        <v>1.0620000000000001</v>
      </c>
      <c r="G279" s="60">
        <v>3</v>
      </c>
      <c r="H279" s="62" t="s">
        <v>51</v>
      </c>
      <c r="I279" s="60">
        <v>2.7</v>
      </c>
      <c r="J279" s="30">
        <v>123</v>
      </c>
      <c r="K279" s="33">
        <v>115.449</v>
      </c>
      <c r="L279" s="34">
        <v>4.7300000000000004</v>
      </c>
      <c r="M279" s="34">
        <v>1.93</v>
      </c>
      <c r="N279" s="34">
        <f t="shared" si="13"/>
        <v>13.830739944999999</v>
      </c>
      <c r="O279" s="34">
        <f t="shared" si="12"/>
        <v>8.347275739338615</v>
      </c>
    </row>
    <row r="280" spans="1:15" s="23" customFormat="1" ht="24.95" customHeight="1" x14ac:dyDescent="0.45">
      <c r="A280" s="43"/>
      <c r="B280" s="78"/>
      <c r="C280" s="43"/>
      <c r="D280" s="43"/>
      <c r="E280" s="60">
        <v>3</v>
      </c>
      <c r="F280" s="61">
        <v>1.095</v>
      </c>
      <c r="G280" s="60">
        <v>4</v>
      </c>
      <c r="H280" s="62" t="s">
        <v>52</v>
      </c>
      <c r="I280" s="60">
        <v>11.35</v>
      </c>
      <c r="J280" s="30">
        <v>124</v>
      </c>
      <c r="K280" s="33">
        <v>95.201999999999998</v>
      </c>
      <c r="L280" s="34">
        <v>6.56</v>
      </c>
      <c r="M280" s="34">
        <v>1.61</v>
      </c>
      <c r="N280" s="34">
        <f t="shared" si="13"/>
        <v>13.348278160000001</v>
      </c>
      <c r="O280" s="34">
        <f t="shared" si="12"/>
        <v>7.1321558375436185</v>
      </c>
    </row>
    <row r="281" spans="1:15" s="23" customFormat="1" ht="24.95" customHeight="1" x14ac:dyDescent="0.45">
      <c r="A281" s="43"/>
      <c r="B281" s="78"/>
      <c r="C281" s="43"/>
      <c r="D281" s="43"/>
      <c r="E281" s="60">
        <v>1</v>
      </c>
      <c r="F281" s="61">
        <v>1.0509999999999999</v>
      </c>
      <c r="G281" s="60">
        <v>5</v>
      </c>
      <c r="H281" s="62" t="s">
        <v>53</v>
      </c>
      <c r="I281" s="60">
        <v>7.133</v>
      </c>
      <c r="J281" s="30">
        <v>125</v>
      </c>
      <c r="K281" s="33">
        <v>30.337</v>
      </c>
      <c r="L281" s="34">
        <v>7.09</v>
      </c>
      <c r="M281" s="34">
        <v>1.44</v>
      </c>
      <c r="N281" s="34">
        <f t="shared" si="13"/>
        <v>11.540931840000001</v>
      </c>
      <c r="O281" s="34">
        <f t="shared" si="12"/>
        <v>2.628643892935425</v>
      </c>
    </row>
    <row r="282" spans="1:15" s="23" customFormat="1" ht="24.95" customHeight="1" x14ac:dyDescent="0.45">
      <c r="A282" s="43"/>
      <c r="B282" s="78"/>
      <c r="C282" s="43"/>
      <c r="D282" s="43"/>
      <c r="E282" s="60">
        <v>2</v>
      </c>
      <c r="F282" s="61">
        <v>1.0620000000000001</v>
      </c>
      <c r="G282" s="60">
        <v>1</v>
      </c>
      <c r="H282" s="62" t="s">
        <v>49</v>
      </c>
      <c r="I282" s="60">
        <v>2.83</v>
      </c>
      <c r="J282" s="30">
        <v>126</v>
      </c>
      <c r="K282" s="33">
        <v>135.85400000000001</v>
      </c>
      <c r="L282" s="34">
        <v>8.41</v>
      </c>
      <c r="M282" s="34">
        <v>1.6</v>
      </c>
      <c r="N282" s="34">
        <f t="shared" si="13"/>
        <v>16.900736000000002</v>
      </c>
      <c r="O282" s="34">
        <f t="shared" si="12"/>
        <v>8.0383481524118245</v>
      </c>
    </row>
    <row r="283" spans="1:15" s="23" customFormat="1" ht="24.95" customHeight="1" x14ac:dyDescent="0.45">
      <c r="A283" s="43"/>
      <c r="B283" s="78"/>
      <c r="C283" s="43"/>
      <c r="D283" s="43"/>
      <c r="E283" s="60">
        <v>3</v>
      </c>
      <c r="F283" s="61">
        <v>1.095</v>
      </c>
      <c r="G283" s="60">
        <v>2</v>
      </c>
      <c r="H283" s="62" t="s">
        <v>50</v>
      </c>
      <c r="I283" s="60">
        <v>8.9019999999999992</v>
      </c>
      <c r="J283" s="30">
        <v>127</v>
      </c>
      <c r="K283" s="33">
        <v>105.13500000000001</v>
      </c>
      <c r="L283" s="34">
        <v>4.28</v>
      </c>
      <c r="M283" s="34">
        <v>1.93</v>
      </c>
      <c r="N283" s="34">
        <f t="shared" si="13"/>
        <v>12.514919019999999</v>
      </c>
      <c r="O283" s="34">
        <f t="shared" si="12"/>
        <v>8.400773495376562</v>
      </c>
    </row>
    <row r="284" spans="1:15" s="23" customFormat="1" ht="24.95" customHeight="1" x14ac:dyDescent="0.45">
      <c r="A284" s="43"/>
      <c r="B284" s="78"/>
      <c r="C284" s="43"/>
      <c r="D284" s="43"/>
      <c r="E284" s="60">
        <v>1</v>
      </c>
      <c r="F284" s="61">
        <v>1.0509999999999999</v>
      </c>
      <c r="G284" s="60">
        <v>3</v>
      </c>
      <c r="H284" s="62" t="s">
        <v>51</v>
      </c>
      <c r="I284" s="60">
        <v>2.7</v>
      </c>
      <c r="J284" s="30">
        <v>128</v>
      </c>
      <c r="K284" s="33">
        <v>34.881</v>
      </c>
      <c r="L284" s="34">
        <v>8.0500000000000007</v>
      </c>
      <c r="M284" s="34">
        <v>1.46</v>
      </c>
      <c r="N284" s="34">
        <f t="shared" si="13"/>
        <v>13.470113300000003</v>
      </c>
      <c r="O284" s="34">
        <f t="shared" si="12"/>
        <v>2.5895105128774225</v>
      </c>
    </row>
    <row r="285" spans="1:15" s="23" customFormat="1" ht="24.95" customHeight="1" x14ac:dyDescent="0.45">
      <c r="A285" s="43"/>
      <c r="B285" s="78"/>
      <c r="C285" s="43"/>
      <c r="D285" s="43"/>
      <c r="E285" s="60">
        <v>2</v>
      </c>
      <c r="F285" s="61">
        <v>1.0620000000000001</v>
      </c>
      <c r="G285" s="60">
        <v>4</v>
      </c>
      <c r="H285" s="62" t="s">
        <v>52</v>
      </c>
      <c r="I285" s="60">
        <v>11.35</v>
      </c>
      <c r="J285" s="30">
        <v>129</v>
      </c>
      <c r="K285" s="33">
        <v>105.41500000000001</v>
      </c>
      <c r="L285" s="34">
        <v>6.51</v>
      </c>
      <c r="M285" s="34">
        <v>1.61</v>
      </c>
      <c r="N285" s="34">
        <f t="shared" si="13"/>
        <v>13.246538235000003</v>
      </c>
      <c r="O285" s="34">
        <f t="shared" si="12"/>
        <v>7.957928186963783</v>
      </c>
    </row>
    <row r="286" spans="1:15" s="23" customFormat="1" ht="24.95" customHeight="1" x14ac:dyDescent="0.45">
      <c r="A286" s="43"/>
      <c r="B286" s="78"/>
      <c r="C286" s="43"/>
      <c r="D286" s="43"/>
      <c r="E286" s="60">
        <v>3</v>
      </c>
      <c r="F286" s="61">
        <v>1.095</v>
      </c>
      <c r="G286" s="60">
        <v>5</v>
      </c>
      <c r="H286" s="62" t="s">
        <v>53</v>
      </c>
      <c r="I286" s="60">
        <v>7.133</v>
      </c>
      <c r="J286" s="30">
        <v>130</v>
      </c>
      <c r="K286" s="33">
        <v>66.331999999999994</v>
      </c>
      <c r="L286" s="34">
        <v>4.0999999999999996</v>
      </c>
      <c r="M286" s="34">
        <v>1.61</v>
      </c>
      <c r="N286" s="34">
        <f t="shared" si="13"/>
        <v>8.3426738500000006</v>
      </c>
      <c r="O286" s="34">
        <f t="shared" si="12"/>
        <v>7.9509281068203315</v>
      </c>
    </row>
    <row r="287" spans="1:15" s="23" customFormat="1" ht="24.95" customHeight="1" x14ac:dyDescent="0.45">
      <c r="A287" s="43"/>
      <c r="B287" s="78"/>
      <c r="C287" s="43"/>
      <c r="D287" s="43"/>
      <c r="E287" s="60">
        <v>1</v>
      </c>
      <c r="F287" s="61">
        <v>1.0509999999999999</v>
      </c>
      <c r="G287" s="60">
        <v>1</v>
      </c>
      <c r="H287" s="62" t="s">
        <v>49</v>
      </c>
      <c r="I287" s="60">
        <v>2.83</v>
      </c>
      <c r="J287" s="30">
        <v>131</v>
      </c>
      <c r="K287" s="47">
        <v>87.724999999999994</v>
      </c>
      <c r="L287" s="46">
        <v>5.8</v>
      </c>
      <c r="M287" s="46">
        <v>1.6</v>
      </c>
      <c r="N287" s="46">
        <v>11.66</v>
      </c>
      <c r="O287" s="46">
        <f t="shared" si="12"/>
        <v>7.5235849056603765</v>
      </c>
    </row>
    <row r="288" spans="1:15" s="23" customFormat="1" ht="24.95" customHeight="1" x14ac:dyDescent="0.45">
      <c r="A288" s="43"/>
      <c r="B288" s="78"/>
      <c r="C288" s="43"/>
      <c r="D288" s="43"/>
      <c r="E288" s="60">
        <v>2</v>
      </c>
      <c r="F288" s="61">
        <v>1.0620000000000001</v>
      </c>
      <c r="G288" s="60">
        <v>2</v>
      </c>
      <c r="H288" s="62" t="s">
        <v>50</v>
      </c>
      <c r="I288" s="60">
        <v>8.9019999999999992</v>
      </c>
      <c r="J288" s="30">
        <v>450</v>
      </c>
      <c r="K288" s="33">
        <v>77.665000000000006</v>
      </c>
      <c r="L288" s="34">
        <v>5.12</v>
      </c>
      <c r="M288" s="34">
        <v>1.64</v>
      </c>
      <c r="N288" s="34">
        <f t="shared" ref="N288:N318" si="14">3.14*M288*M288*L288/4</f>
        <v>10.810040319999999</v>
      </c>
      <c r="O288" s="34">
        <f t="shared" ref="O288:O347" si="15">K288/N288</f>
        <v>7.1845245439380578</v>
      </c>
    </row>
    <row r="289" spans="1:15" s="23" customFormat="1" ht="24.95" customHeight="1" x14ac:dyDescent="0.45">
      <c r="A289" s="43"/>
      <c r="B289" s="78"/>
      <c r="C289" s="43"/>
      <c r="D289" s="43"/>
      <c r="E289" s="60">
        <v>3</v>
      </c>
      <c r="F289" s="61">
        <v>1.095</v>
      </c>
      <c r="G289" s="60">
        <v>3</v>
      </c>
      <c r="H289" s="62" t="s">
        <v>51</v>
      </c>
      <c r="I289" s="60">
        <v>2.7</v>
      </c>
      <c r="J289" s="30">
        <v>101</v>
      </c>
      <c r="K289" s="33">
        <v>90.95</v>
      </c>
      <c r="L289" s="34">
        <v>5.68</v>
      </c>
      <c r="M289" s="34">
        <v>1.6</v>
      </c>
      <c r="N289" s="34">
        <f t="shared" si="14"/>
        <v>11.414528000000001</v>
      </c>
      <c r="O289" s="34">
        <f t="shared" si="15"/>
        <v>7.9679159751502642</v>
      </c>
    </row>
    <row r="290" spans="1:15" s="23" customFormat="1" ht="24.95" customHeight="1" x14ac:dyDescent="0.45">
      <c r="A290" s="43"/>
      <c r="B290" s="78"/>
      <c r="C290" s="43"/>
      <c r="D290" s="43"/>
      <c r="E290" s="60">
        <v>1</v>
      </c>
      <c r="F290" s="61">
        <v>1.0509999999999999</v>
      </c>
      <c r="G290" s="60">
        <v>4</v>
      </c>
      <c r="H290" s="62" t="s">
        <v>52</v>
      </c>
      <c r="I290" s="60">
        <v>11.35</v>
      </c>
      <c r="J290" s="35">
        <v>102</v>
      </c>
      <c r="K290" s="33">
        <v>128.58500000000001</v>
      </c>
      <c r="L290" s="34">
        <v>5.32</v>
      </c>
      <c r="M290" s="34">
        <v>1.93</v>
      </c>
      <c r="N290" s="34">
        <f t="shared" si="14"/>
        <v>15.55592738</v>
      </c>
      <c r="O290" s="34">
        <f t="shared" si="15"/>
        <v>8.2659809896849747</v>
      </c>
    </row>
    <row r="291" spans="1:15" s="23" customFormat="1" ht="24.95" customHeight="1" x14ac:dyDescent="0.45">
      <c r="A291" s="43"/>
      <c r="B291" s="78"/>
      <c r="C291" s="43"/>
      <c r="D291" s="43"/>
      <c r="E291" s="60">
        <v>2</v>
      </c>
      <c r="F291" s="61">
        <v>1.0620000000000001</v>
      </c>
      <c r="G291" s="60">
        <v>5</v>
      </c>
      <c r="H291" s="62" t="s">
        <v>53</v>
      </c>
      <c r="I291" s="60">
        <v>7.133</v>
      </c>
      <c r="J291" s="30">
        <v>103</v>
      </c>
      <c r="K291" s="33">
        <v>101.312</v>
      </c>
      <c r="L291" s="34">
        <v>6.69</v>
      </c>
      <c r="M291" s="34">
        <v>1.6</v>
      </c>
      <c r="N291" s="34">
        <f t="shared" si="14"/>
        <v>13.444224000000002</v>
      </c>
      <c r="O291" s="34">
        <f t="shared" si="15"/>
        <v>7.5357268667942447</v>
      </c>
    </row>
    <row r="292" spans="1:15" s="23" customFormat="1" ht="24.95" customHeight="1" x14ac:dyDescent="0.45">
      <c r="A292" s="43"/>
      <c r="B292" s="78"/>
      <c r="C292" s="43"/>
      <c r="D292" s="43"/>
      <c r="E292" s="60">
        <v>3</v>
      </c>
      <c r="F292" s="61">
        <v>1.095</v>
      </c>
      <c r="G292" s="60">
        <v>1</v>
      </c>
      <c r="H292" s="62" t="s">
        <v>49</v>
      </c>
      <c r="I292" s="60">
        <v>2.83</v>
      </c>
      <c r="J292" s="30">
        <v>104</v>
      </c>
      <c r="K292" s="33">
        <v>27.425999999999998</v>
      </c>
      <c r="L292" s="34">
        <v>3.57</v>
      </c>
      <c r="M292" s="34">
        <v>1.92</v>
      </c>
      <c r="N292" s="34">
        <f t="shared" si="14"/>
        <v>10.33095168</v>
      </c>
      <c r="O292" s="34">
        <f t="shared" si="15"/>
        <v>2.6547409037925145</v>
      </c>
    </row>
    <row r="293" spans="1:15" s="23" customFormat="1" ht="24.95" customHeight="1" x14ac:dyDescent="0.45">
      <c r="A293" s="43"/>
      <c r="B293" s="78"/>
      <c r="C293" s="43"/>
      <c r="D293" s="43"/>
      <c r="E293" s="60">
        <v>1</v>
      </c>
      <c r="F293" s="61">
        <v>1.0509999999999999</v>
      </c>
      <c r="G293" s="60">
        <v>2</v>
      </c>
      <c r="H293" s="62" t="s">
        <v>50</v>
      </c>
      <c r="I293" s="60">
        <v>8.9019999999999992</v>
      </c>
      <c r="J293" s="30">
        <v>105</v>
      </c>
      <c r="K293" s="33">
        <v>90.134</v>
      </c>
      <c r="L293" s="34">
        <v>5.5</v>
      </c>
      <c r="M293" s="34">
        <v>1.61</v>
      </c>
      <c r="N293" s="34">
        <f t="shared" si="14"/>
        <v>11.191391750000003</v>
      </c>
      <c r="O293" s="34">
        <f t="shared" si="15"/>
        <v>8.0538687245936131</v>
      </c>
    </row>
    <row r="294" spans="1:15" s="23" customFormat="1" ht="24.95" customHeight="1" x14ac:dyDescent="0.45">
      <c r="A294" s="43"/>
      <c r="B294" s="78"/>
      <c r="C294" s="43"/>
      <c r="D294" s="43"/>
      <c r="E294" s="60">
        <v>2</v>
      </c>
      <c r="F294" s="61">
        <v>1.0620000000000001</v>
      </c>
      <c r="G294" s="60">
        <v>3</v>
      </c>
      <c r="H294" s="62" t="s">
        <v>51</v>
      </c>
      <c r="I294" s="60">
        <v>2.7</v>
      </c>
      <c r="J294" s="30">
        <v>106</v>
      </c>
      <c r="K294" s="33">
        <v>31.882000000000001</v>
      </c>
      <c r="L294" s="34">
        <v>4.18</v>
      </c>
      <c r="M294" s="34">
        <v>1.92</v>
      </c>
      <c r="N294" s="34">
        <f t="shared" si="14"/>
        <v>12.096184319999999</v>
      </c>
      <c r="O294" s="34">
        <f t="shared" si="15"/>
        <v>2.6357071913401535</v>
      </c>
    </row>
    <row r="295" spans="1:15" s="23" customFormat="1" ht="24.95" customHeight="1" x14ac:dyDescent="0.45">
      <c r="A295" s="43"/>
      <c r="B295" s="78"/>
      <c r="C295" s="43"/>
      <c r="D295" s="43"/>
      <c r="E295" s="60">
        <v>3</v>
      </c>
      <c r="F295" s="61">
        <v>1.095</v>
      </c>
      <c r="G295" s="60">
        <v>4</v>
      </c>
      <c r="H295" s="62" t="s">
        <v>52</v>
      </c>
      <c r="I295" s="60">
        <v>11.35</v>
      </c>
      <c r="J295" s="30">
        <v>107</v>
      </c>
      <c r="K295" s="33">
        <v>100.515</v>
      </c>
      <c r="L295" s="34">
        <v>6.65</v>
      </c>
      <c r="M295" s="34">
        <v>1.61</v>
      </c>
      <c r="N295" s="34">
        <f t="shared" si="14"/>
        <v>13.531410025000003</v>
      </c>
      <c r="O295" s="34">
        <f t="shared" si="15"/>
        <v>7.4282724279504624</v>
      </c>
    </row>
    <row r="296" spans="1:15" s="23" customFormat="1" ht="24.95" customHeight="1" x14ac:dyDescent="0.45">
      <c r="A296" s="43"/>
      <c r="B296" s="78"/>
      <c r="C296" s="43"/>
      <c r="D296" s="43"/>
      <c r="E296" s="60">
        <v>1</v>
      </c>
      <c r="F296" s="61">
        <v>1.0509999999999999</v>
      </c>
      <c r="G296" s="60">
        <v>5</v>
      </c>
      <c r="H296" s="62" t="s">
        <v>53</v>
      </c>
      <c r="I296" s="60">
        <v>7.133</v>
      </c>
      <c r="J296" s="30">
        <v>108</v>
      </c>
      <c r="K296" s="33">
        <v>23.942</v>
      </c>
      <c r="L296" s="34">
        <v>4.32</v>
      </c>
      <c r="M296" s="34">
        <v>1.61</v>
      </c>
      <c r="N296" s="34">
        <f t="shared" si="14"/>
        <v>8.790329520000002</v>
      </c>
      <c r="O296" s="34">
        <f t="shared" si="15"/>
        <v>2.7236749140662471</v>
      </c>
    </row>
    <row r="297" spans="1:15" s="23" customFormat="1" ht="24.95" customHeight="1" x14ac:dyDescent="0.45">
      <c r="A297" s="43"/>
      <c r="B297" s="78"/>
      <c r="C297" s="43"/>
      <c r="D297" s="43"/>
      <c r="E297" s="60">
        <v>2</v>
      </c>
      <c r="F297" s="61">
        <v>1.0620000000000001</v>
      </c>
      <c r="G297" s="60">
        <v>1</v>
      </c>
      <c r="H297" s="62" t="s">
        <v>49</v>
      </c>
      <c r="I297" s="60">
        <v>2.83</v>
      </c>
      <c r="J297" s="30">
        <v>109</v>
      </c>
      <c r="K297" s="33">
        <v>67.762</v>
      </c>
      <c r="L297" s="34">
        <v>4</v>
      </c>
      <c r="M297" s="34">
        <v>1.61</v>
      </c>
      <c r="N297" s="34">
        <f t="shared" si="14"/>
        <v>8.1391940000000016</v>
      </c>
      <c r="O297" s="34">
        <f t="shared" si="15"/>
        <v>8.3253943818024219</v>
      </c>
    </row>
    <row r="298" spans="1:15" s="23" customFormat="1" ht="24.95" customHeight="1" x14ac:dyDescent="0.45">
      <c r="A298" s="43"/>
      <c r="B298" s="78"/>
      <c r="C298" s="43"/>
      <c r="D298" s="43"/>
      <c r="E298" s="60">
        <v>3</v>
      </c>
      <c r="F298" s="61">
        <v>1.095</v>
      </c>
      <c r="G298" s="60">
        <v>2</v>
      </c>
      <c r="H298" s="62" t="s">
        <v>50</v>
      </c>
      <c r="I298" s="60">
        <v>8.9019999999999992</v>
      </c>
      <c r="J298" s="30">
        <v>110</v>
      </c>
      <c r="K298" s="33">
        <v>25.492999999999999</v>
      </c>
      <c r="L298" s="34">
        <v>4.8899999999999997</v>
      </c>
      <c r="M298" s="34">
        <v>1.6</v>
      </c>
      <c r="N298" s="34">
        <f t="shared" si="14"/>
        <v>9.826944000000001</v>
      </c>
      <c r="O298" s="34">
        <f t="shared" si="15"/>
        <v>2.5941940851601468</v>
      </c>
    </row>
    <row r="299" spans="1:15" s="23" customFormat="1" ht="24.95" customHeight="1" x14ac:dyDescent="0.45">
      <c r="A299" s="43"/>
      <c r="B299" s="78"/>
      <c r="C299" s="43"/>
      <c r="D299" s="43"/>
      <c r="E299" s="60">
        <v>1</v>
      </c>
      <c r="F299" s="61">
        <v>1.0509999999999999</v>
      </c>
      <c r="G299" s="60">
        <v>3</v>
      </c>
      <c r="H299" s="62" t="s">
        <v>51</v>
      </c>
      <c r="I299" s="60">
        <v>2.7</v>
      </c>
      <c r="J299" s="30">
        <v>111</v>
      </c>
      <c r="K299" s="33">
        <v>96.004999999999995</v>
      </c>
      <c r="L299" s="34">
        <v>6.28</v>
      </c>
      <c r="M299" s="34">
        <v>1.6</v>
      </c>
      <c r="N299" s="34">
        <f t="shared" si="14"/>
        <v>12.620288000000002</v>
      </c>
      <c r="O299" s="34">
        <f t="shared" si="15"/>
        <v>7.6071956519534245</v>
      </c>
    </row>
    <row r="300" spans="1:15" s="23" customFormat="1" ht="24.95" customHeight="1" x14ac:dyDescent="0.45">
      <c r="A300" s="43"/>
      <c r="B300" s="78"/>
      <c r="C300" s="43"/>
      <c r="D300" s="43"/>
      <c r="E300" s="60">
        <v>2</v>
      </c>
      <c r="F300" s="61">
        <v>1.0620000000000001</v>
      </c>
      <c r="G300" s="60">
        <v>4</v>
      </c>
      <c r="H300" s="62" t="s">
        <v>52</v>
      </c>
      <c r="I300" s="60">
        <v>11.35</v>
      </c>
      <c r="J300" s="30">
        <v>112</v>
      </c>
      <c r="K300" s="33">
        <v>22.405000000000001</v>
      </c>
      <c r="L300" s="34">
        <v>4.7699999999999996</v>
      </c>
      <c r="M300" s="34">
        <v>1.45</v>
      </c>
      <c r="N300" s="34">
        <f t="shared" si="14"/>
        <v>7.8727061249999988</v>
      </c>
      <c r="O300" s="34">
        <f t="shared" si="15"/>
        <v>2.8459083375222525</v>
      </c>
    </row>
    <row r="301" spans="1:15" s="23" customFormat="1" ht="24.95" customHeight="1" x14ac:dyDescent="0.45">
      <c r="A301" s="43"/>
      <c r="B301" s="78"/>
      <c r="C301" s="43"/>
      <c r="D301" s="43"/>
      <c r="E301" s="60">
        <v>3</v>
      </c>
      <c r="F301" s="61">
        <v>1.095</v>
      </c>
      <c r="G301" s="60">
        <v>5</v>
      </c>
      <c r="H301" s="62" t="s">
        <v>53</v>
      </c>
      <c r="I301" s="60">
        <v>7.133</v>
      </c>
      <c r="J301" s="30">
        <v>113</v>
      </c>
      <c r="K301" s="33">
        <v>96.977999999999994</v>
      </c>
      <c r="L301" s="34">
        <v>6.05</v>
      </c>
      <c r="M301" s="34">
        <v>1.61</v>
      </c>
      <c r="N301" s="34">
        <f t="shared" si="14"/>
        <v>12.310530925000002</v>
      </c>
      <c r="O301" s="34">
        <f t="shared" si="15"/>
        <v>7.8776456182778309</v>
      </c>
    </row>
    <row r="302" spans="1:15" s="23" customFormat="1" ht="24.95" customHeight="1" x14ac:dyDescent="0.45">
      <c r="A302" s="43"/>
      <c r="B302" s="78"/>
      <c r="C302" s="43"/>
      <c r="D302" s="43"/>
      <c r="E302" s="60">
        <v>1</v>
      </c>
      <c r="F302" s="61">
        <v>1.0509999999999999</v>
      </c>
      <c r="G302" s="60">
        <v>1</v>
      </c>
      <c r="H302" s="62" t="s">
        <v>49</v>
      </c>
      <c r="I302" s="60">
        <v>2.83</v>
      </c>
      <c r="J302" s="30">
        <v>114</v>
      </c>
      <c r="K302" s="33">
        <v>115.652</v>
      </c>
      <c r="L302" s="34">
        <v>7.07</v>
      </c>
      <c r="M302" s="34">
        <v>1.6</v>
      </c>
      <c r="N302" s="34">
        <f t="shared" si="14"/>
        <v>14.207872000000002</v>
      </c>
      <c r="O302" s="34">
        <f t="shared" si="15"/>
        <v>8.1399945044549948</v>
      </c>
    </row>
    <row r="303" spans="1:15" s="23" customFormat="1" ht="24.95" customHeight="1" x14ac:dyDescent="0.45">
      <c r="A303" s="43"/>
      <c r="B303" s="44"/>
      <c r="C303" s="43"/>
      <c r="D303" s="43"/>
      <c r="E303" s="60">
        <v>2</v>
      </c>
      <c r="F303" s="61">
        <v>1.0620000000000001</v>
      </c>
      <c r="G303" s="60">
        <v>4</v>
      </c>
      <c r="H303" s="62" t="s">
        <v>52</v>
      </c>
      <c r="I303" s="60">
        <v>11.35</v>
      </c>
      <c r="J303" s="30">
        <v>115</v>
      </c>
      <c r="K303" s="33">
        <v>94.105999999999995</v>
      </c>
      <c r="L303" s="34">
        <v>3.89</v>
      </c>
      <c r="M303" s="34">
        <v>1.93</v>
      </c>
      <c r="N303" s="34">
        <f t="shared" si="14"/>
        <v>11.374540885</v>
      </c>
      <c r="O303" s="34">
        <f t="shared" si="15"/>
        <v>8.2733888735765007</v>
      </c>
    </row>
    <row r="304" spans="1:15" s="23" customFormat="1" ht="24.95" customHeight="1" x14ac:dyDescent="0.45">
      <c r="A304" s="43"/>
      <c r="B304" s="44"/>
      <c r="C304" s="43"/>
      <c r="D304" s="43"/>
      <c r="E304" s="60">
        <v>3</v>
      </c>
      <c r="F304" s="61">
        <v>1.095</v>
      </c>
      <c r="G304" s="60">
        <v>4</v>
      </c>
      <c r="H304" s="62" t="s">
        <v>52</v>
      </c>
      <c r="I304" s="60">
        <v>11.35</v>
      </c>
      <c r="J304" s="30">
        <v>116</v>
      </c>
      <c r="K304" s="33">
        <v>109.13200000000001</v>
      </c>
      <c r="L304" s="34">
        <v>7.22</v>
      </c>
      <c r="M304" s="34">
        <v>1.6</v>
      </c>
      <c r="N304" s="34">
        <f t="shared" si="14"/>
        <v>14.509312000000001</v>
      </c>
      <c r="O304" s="34">
        <f t="shared" si="15"/>
        <v>7.5215144591280412</v>
      </c>
    </row>
    <row r="305" spans="1:15" s="23" customFormat="1" ht="24.95" customHeight="1" x14ac:dyDescent="0.45">
      <c r="A305" s="43"/>
      <c r="B305" s="44"/>
      <c r="C305" s="43"/>
      <c r="D305" s="43"/>
      <c r="E305" s="60">
        <v>1</v>
      </c>
      <c r="F305" s="61">
        <v>1.0509999999999999</v>
      </c>
      <c r="G305" s="60">
        <v>4</v>
      </c>
      <c r="H305" s="62" t="s">
        <v>52</v>
      </c>
      <c r="I305" s="60">
        <v>11.35</v>
      </c>
      <c r="J305" s="30">
        <v>117</v>
      </c>
      <c r="K305" s="33">
        <v>100.41</v>
      </c>
      <c r="L305" s="34">
        <v>6.23</v>
      </c>
      <c r="M305" s="34">
        <v>1.61</v>
      </c>
      <c r="N305" s="34">
        <f t="shared" si="14"/>
        <v>12.676794655000004</v>
      </c>
      <c r="O305" s="34">
        <f t="shared" si="15"/>
        <v>7.9207719879248897</v>
      </c>
    </row>
    <row r="306" spans="1:15" s="23" customFormat="1" ht="24.95" customHeight="1" x14ac:dyDescent="0.45">
      <c r="A306" s="43"/>
      <c r="B306" s="44"/>
      <c r="C306" s="43"/>
      <c r="D306" s="43"/>
      <c r="E306" s="60">
        <v>2</v>
      </c>
      <c r="F306" s="61">
        <v>1.0620000000000001</v>
      </c>
      <c r="G306" s="60">
        <v>5</v>
      </c>
      <c r="H306" s="62" t="s">
        <v>53</v>
      </c>
      <c r="I306" s="60">
        <v>7.133</v>
      </c>
      <c r="J306" s="30">
        <v>118</v>
      </c>
      <c r="K306" s="33">
        <v>45.817</v>
      </c>
      <c r="L306" s="34">
        <v>8.1999999999999993</v>
      </c>
      <c r="M306" s="34">
        <v>1.6</v>
      </c>
      <c r="N306" s="34">
        <f t="shared" si="14"/>
        <v>16.478719999999999</v>
      </c>
      <c r="O306" s="34">
        <f t="shared" si="15"/>
        <v>2.780373718347056</v>
      </c>
    </row>
    <row r="307" spans="1:15" s="23" customFormat="1" ht="24.95" customHeight="1" x14ac:dyDescent="0.45">
      <c r="A307" s="43"/>
      <c r="B307" s="44"/>
      <c r="C307" s="43"/>
      <c r="D307" s="43"/>
      <c r="E307" s="60">
        <v>3</v>
      </c>
      <c r="F307" s="61">
        <v>1.095</v>
      </c>
      <c r="G307" s="60">
        <v>1</v>
      </c>
      <c r="H307" s="62" t="s">
        <v>49</v>
      </c>
      <c r="I307" s="60">
        <v>2.83</v>
      </c>
      <c r="J307" s="30">
        <v>119</v>
      </c>
      <c r="K307" s="33">
        <v>28.838000000000001</v>
      </c>
      <c r="L307" s="34">
        <v>6.65</v>
      </c>
      <c r="M307" s="34">
        <v>1.46</v>
      </c>
      <c r="N307" s="34">
        <f t="shared" si="14"/>
        <v>11.127484900000002</v>
      </c>
      <c r="O307" s="34">
        <f t="shared" si="15"/>
        <v>2.5916009106424394</v>
      </c>
    </row>
    <row r="308" spans="1:15" s="23" customFormat="1" ht="24.95" customHeight="1" x14ac:dyDescent="0.45">
      <c r="A308" s="43"/>
      <c r="B308" s="44"/>
      <c r="C308" s="43"/>
      <c r="D308" s="43"/>
      <c r="E308" s="60">
        <v>1</v>
      </c>
      <c r="F308" s="61">
        <v>1.0509999999999999</v>
      </c>
      <c r="G308" s="60">
        <v>4</v>
      </c>
      <c r="H308" s="62" t="s">
        <v>52</v>
      </c>
      <c r="I308" s="60">
        <v>11.35</v>
      </c>
      <c r="J308" s="30">
        <v>120</v>
      </c>
      <c r="K308" s="33">
        <v>24.146999999999998</v>
      </c>
      <c r="L308" s="34">
        <v>5.48</v>
      </c>
      <c r="M308" s="34">
        <v>1.45</v>
      </c>
      <c r="N308" s="34">
        <f t="shared" si="14"/>
        <v>9.044534500000001</v>
      </c>
      <c r="O308" s="34">
        <f t="shared" si="15"/>
        <v>2.6697891417186805</v>
      </c>
    </row>
    <row r="309" spans="1:15" s="23" customFormat="1" ht="24.95" customHeight="1" x14ac:dyDescent="0.45">
      <c r="A309" s="43"/>
      <c r="B309" s="44"/>
      <c r="C309" s="43"/>
      <c r="D309" s="43"/>
      <c r="E309" s="60">
        <v>2</v>
      </c>
      <c r="F309" s="61">
        <v>1.0620000000000001</v>
      </c>
      <c r="G309" s="60">
        <v>3</v>
      </c>
      <c r="H309" s="62" t="s">
        <v>51</v>
      </c>
      <c r="I309" s="60">
        <v>2.7</v>
      </c>
      <c r="J309" s="30">
        <v>121</v>
      </c>
      <c r="K309" s="33">
        <v>90.394000000000005</v>
      </c>
      <c r="L309" s="34">
        <v>6.16</v>
      </c>
      <c r="M309" s="34">
        <v>1.61</v>
      </c>
      <c r="N309" s="34">
        <f t="shared" si="14"/>
        <v>12.534358760000003</v>
      </c>
      <c r="O309" s="34">
        <f t="shared" si="15"/>
        <v>7.211697202131143</v>
      </c>
    </row>
    <row r="310" spans="1:15" s="23" customFormat="1" ht="24.95" customHeight="1" x14ac:dyDescent="0.45">
      <c r="A310" s="43"/>
      <c r="B310" s="44"/>
      <c r="C310" s="43"/>
      <c r="D310" s="43"/>
      <c r="E310" s="60">
        <v>3</v>
      </c>
      <c r="F310" s="61">
        <v>1.095</v>
      </c>
      <c r="G310" s="60">
        <v>2</v>
      </c>
      <c r="H310" s="62" t="s">
        <v>50</v>
      </c>
      <c r="I310" s="60">
        <v>8.9019999999999992</v>
      </c>
      <c r="J310" s="30">
        <v>122</v>
      </c>
      <c r="K310" s="33">
        <v>127.238</v>
      </c>
      <c r="L310" s="34">
        <v>7.81</v>
      </c>
      <c r="M310" s="34">
        <v>1.61</v>
      </c>
      <c r="N310" s="34">
        <f t="shared" si="14"/>
        <v>15.891776285000002</v>
      </c>
      <c r="O310" s="34">
        <f t="shared" si="15"/>
        <v>8.0065310332928572</v>
      </c>
    </row>
    <row r="311" spans="1:15" s="23" customFormat="1" ht="24.95" customHeight="1" x14ac:dyDescent="0.45">
      <c r="A311" s="43"/>
      <c r="B311" s="44"/>
      <c r="C311" s="43"/>
      <c r="D311" s="43"/>
      <c r="E311" s="60">
        <v>1</v>
      </c>
      <c r="F311" s="61">
        <v>1.0509999999999999</v>
      </c>
      <c r="G311" s="60">
        <v>4</v>
      </c>
      <c r="H311" s="62" t="s">
        <v>52</v>
      </c>
      <c r="I311" s="60">
        <v>11.35</v>
      </c>
      <c r="J311" s="30">
        <v>123</v>
      </c>
      <c r="K311" s="33">
        <v>115.449</v>
      </c>
      <c r="L311" s="34">
        <v>4.7300000000000004</v>
      </c>
      <c r="M311" s="34">
        <v>1.93</v>
      </c>
      <c r="N311" s="34">
        <f t="shared" si="14"/>
        <v>13.830739944999999</v>
      </c>
      <c r="O311" s="34">
        <f t="shared" si="15"/>
        <v>8.347275739338615</v>
      </c>
    </row>
    <row r="312" spans="1:15" s="23" customFormat="1" ht="24.95" customHeight="1" x14ac:dyDescent="0.45">
      <c r="A312" s="43"/>
      <c r="B312" s="44"/>
      <c r="C312" s="43"/>
      <c r="D312" s="43"/>
      <c r="E312" s="60">
        <v>2</v>
      </c>
      <c r="F312" s="61">
        <v>1.0620000000000001</v>
      </c>
      <c r="G312" s="60">
        <v>4</v>
      </c>
      <c r="H312" s="62" t="s">
        <v>52</v>
      </c>
      <c r="I312" s="60">
        <v>11.35</v>
      </c>
      <c r="J312" s="30">
        <v>124</v>
      </c>
      <c r="K312" s="33">
        <v>95.201999999999998</v>
      </c>
      <c r="L312" s="34">
        <v>6.56</v>
      </c>
      <c r="M312" s="34">
        <v>1.61</v>
      </c>
      <c r="N312" s="34">
        <f t="shared" si="14"/>
        <v>13.348278160000001</v>
      </c>
      <c r="O312" s="34">
        <f t="shared" si="15"/>
        <v>7.1321558375436185</v>
      </c>
    </row>
    <row r="313" spans="1:15" s="23" customFormat="1" ht="24.95" customHeight="1" x14ac:dyDescent="0.45">
      <c r="A313" s="43"/>
      <c r="B313" s="44"/>
      <c r="C313" s="43"/>
      <c r="D313" s="43"/>
      <c r="E313" s="60">
        <v>3</v>
      </c>
      <c r="F313" s="61">
        <v>1.095</v>
      </c>
      <c r="G313" s="60">
        <v>4</v>
      </c>
      <c r="H313" s="62" t="s">
        <v>52</v>
      </c>
      <c r="I313" s="60">
        <v>11.35</v>
      </c>
      <c r="J313" s="30">
        <v>125</v>
      </c>
      <c r="K313" s="33">
        <v>30.337</v>
      </c>
      <c r="L313" s="34">
        <v>7.09</v>
      </c>
      <c r="M313" s="34">
        <v>1.44</v>
      </c>
      <c r="N313" s="34">
        <f t="shared" si="14"/>
        <v>11.540931840000001</v>
      </c>
      <c r="O313" s="34">
        <f t="shared" si="15"/>
        <v>2.628643892935425</v>
      </c>
    </row>
    <row r="314" spans="1:15" s="23" customFormat="1" ht="24.95" customHeight="1" x14ac:dyDescent="0.45">
      <c r="A314" s="43"/>
      <c r="B314" s="44"/>
      <c r="C314" s="43"/>
      <c r="D314" s="43"/>
      <c r="E314" s="60">
        <v>1</v>
      </c>
      <c r="F314" s="61">
        <v>1.0509999999999999</v>
      </c>
      <c r="G314" s="60">
        <v>4</v>
      </c>
      <c r="H314" s="62" t="s">
        <v>52</v>
      </c>
      <c r="I314" s="60">
        <v>11.35</v>
      </c>
      <c r="J314" s="30">
        <v>126</v>
      </c>
      <c r="K314" s="33">
        <v>135.85400000000001</v>
      </c>
      <c r="L314" s="34">
        <v>8.41</v>
      </c>
      <c r="M314" s="34">
        <v>1.6</v>
      </c>
      <c r="N314" s="34">
        <f t="shared" si="14"/>
        <v>16.900736000000002</v>
      </c>
      <c r="O314" s="34">
        <f t="shared" si="15"/>
        <v>8.0383481524118245</v>
      </c>
    </row>
    <row r="315" spans="1:15" s="23" customFormat="1" ht="24.95" customHeight="1" x14ac:dyDescent="0.45">
      <c r="A315" s="43"/>
      <c r="B315" s="44"/>
      <c r="C315" s="43"/>
      <c r="D315" s="43"/>
      <c r="E315" s="60">
        <v>2</v>
      </c>
      <c r="F315" s="61">
        <v>1.0620000000000001</v>
      </c>
      <c r="G315" s="60">
        <v>2</v>
      </c>
      <c r="H315" s="62" t="s">
        <v>50</v>
      </c>
      <c r="I315" s="60">
        <v>8.9019999999999992</v>
      </c>
      <c r="J315" s="30">
        <v>127</v>
      </c>
      <c r="K315" s="33">
        <v>105.13500000000001</v>
      </c>
      <c r="L315" s="34">
        <v>4.28</v>
      </c>
      <c r="M315" s="34">
        <v>1.93</v>
      </c>
      <c r="N315" s="34">
        <f t="shared" si="14"/>
        <v>12.514919019999999</v>
      </c>
      <c r="O315" s="34">
        <f t="shared" si="15"/>
        <v>8.400773495376562</v>
      </c>
    </row>
    <row r="316" spans="1:15" s="23" customFormat="1" ht="24.95" customHeight="1" x14ac:dyDescent="0.45">
      <c r="A316" s="43"/>
      <c r="B316" s="44"/>
      <c r="C316" s="43"/>
      <c r="D316" s="43"/>
      <c r="E316" s="60">
        <v>3</v>
      </c>
      <c r="F316" s="61">
        <v>1.095</v>
      </c>
      <c r="G316" s="60">
        <v>5</v>
      </c>
      <c r="H316" s="62" t="s">
        <v>53</v>
      </c>
      <c r="I316" s="60">
        <v>7.133</v>
      </c>
      <c r="J316" s="30">
        <v>128</v>
      </c>
      <c r="K316" s="33">
        <v>34.881</v>
      </c>
      <c r="L316" s="34">
        <v>8.0500000000000007</v>
      </c>
      <c r="M316" s="34">
        <v>1.46</v>
      </c>
      <c r="N316" s="34">
        <f t="shared" si="14"/>
        <v>13.470113300000003</v>
      </c>
      <c r="O316" s="34">
        <f t="shared" si="15"/>
        <v>2.5895105128774225</v>
      </c>
    </row>
    <row r="317" spans="1:15" s="23" customFormat="1" ht="24.95" customHeight="1" x14ac:dyDescent="0.45">
      <c r="A317" s="43"/>
      <c r="B317" s="44"/>
      <c r="C317" s="43"/>
      <c r="D317" s="43"/>
      <c r="E317" s="60">
        <v>1</v>
      </c>
      <c r="F317" s="61">
        <v>1.0509999999999999</v>
      </c>
      <c r="G317" s="60">
        <v>1</v>
      </c>
      <c r="H317" s="62" t="s">
        <v>49</v>
      </c>
      <c r="I317" s="60">
        <v>2.83</v>
      </c>
      <c r="J317" s="30">
        <v>129</v>
      </c>
      <c r="K317" s="33">
        <v>105.41500000000001</v>
      </c>
      <c r="L317" s="34">
        <v>6.51</v>
      </c>
      <c r="M317" s="34">
        <v>1.61</v>
      </c>
      <c r="N317" s="34">
        <f t="shared" si="14"/>
        <v>13.246538235000003</v>
      </c>
      <c r="O317" s="34">
        <f t="shared" si="15"/>
        <v>7.957928186963783</v>
      </c>
    </row>
    <row r="318" spans="1:15" s="23" customFormat="1" ht="24.95" customHeight="1" x14ac:dyDescent="0.45">
      <c r="A318" s="43"/>
      <c r="B318" s="44"/>
      <c r="C318" s="43"/>
      <c r="D318" s="43"/>
      <c r="E318" s="60">
        <v>2</v>
      </c>
      <c r="F318" s="61">
        <v>1.0620000000000001</v>
      </c>
      <c r="G318" s="60">
        <v>2</v>
      </c>
      <c r="H318" s="62" t="s">
        <v>50</v>
      </c>
      <c r="I318" s="60">
        <v>8.9019999999999992</v>
      </c>
      <c r="J318" s="30">
        <v>130</v>
      </c>
      <c r="K318" s="33">
        <v>66.331999999999994</v>
      </c>
      <c r="L318" s="34">
        <v>4.0999999999999996</v>
      </c>
      <c r="M318" s="34">
        <v>1.61</v>
      </c>
      <c r="N318" s="34">
        <f t="shared" si="14"/>
        <v>8.3426738500000006</v>
      </c>
      <c r="O318" s="34">
        <f t="shared" si="15"/>
        <v>7.9509281068203315</v>
      </c>
    </row>
    <row r="319" spans="1:15" s="23" customFormat="1" ht="24.95" customHeight="1" x14ac:dyDescent="0.45">
      <c r="A319" s="43"/>
      <c r="B319" s="44"/>
      <c r="C319" s="43"/>
      <c r="D319" s="43"/>
      <c r="E319" s="60">
        <v>3</v>
      </c>
      <c r="F319" s="61">
        <v>1.095</v>
      </c>
      <c r="G319" s="60">
        <v>3</v>
      </c>
      <c r="H319" s="62" t="s">
        <v>51</v>
      </c>
      <c r="I319" s="60">
        <v>2.7</v>
      </c>
      <c r="J319" s="30">
        <v>131</v>
      </c>
      <c r="K319" s="47">
        <v>87.724999999999994</v>
      </c>
      <c r="L319" s="46">
        <v>5.8</v>
      </c>
      <c r="M319" s="46">
        <v>1.6</v>
      </c>
      <c r="N319" s="46">
        <v>11.66</v>
      </c>
      <c r="O319" s="46">
        <f t="shared" si="15"/>
        <v>7.5235849056603765</v>
      </c>
    </row>
    <row r="320" spans="1:15" s="23" customFormat="1" ht="24.95" customHeight="1" x14ac:dyDescent="0.45">
      <c r="A320" s="43"/>
      <c r="B320" s="44"/>
      <c r="C320" s="43"/>
      <c r="D320" s="43"/>
      <c r="E320" s="60">
        <v>1</v>
      </c>
      <c r="F320" s="61">
        <v>1.0509999999999999</v>
      </c>
      <c r="G320" s="60">
        <v>4</v>
      </c>
      <c r="H320" s="62" t="s">
        <v>52</v>
      </c>
      <c r="I320" s="60">
        <v>11.35</v>
      </c>
      <c r="J320" s="30">
        <v>116</v>
      </c>
      <c r="K320" s="33">
        <v>109.13200000000001</v>
      </c>
      <c r="L320" s="34">
        <v>7.22</v>
      </c>
      <c r="M320" s="34">
        <v>1.6</v>
      </c>
      <c r="N320" s="34">
        <f t="shared" ref="N320" si="16">3.14*M320*M320*L320/4</f>
        <v>14.509312000000001</v>
      </c>
      <c r="O320" s="34">
        <f t="shared" ref="O320" si="17">K320/N320</f>
        <v>7.5215144591280412</v>
      </c>
    </row>
    <row r="321" spans="1:15" s="23" customFormat="1" ht="24.95" customHeight="1" x14ac:dyDescent="0.45">
      <c r="A321" s="43"/>
      <c r="B321" s="44"/>
      <c r="C321" s="43"/>
      <c r="D321" s="43"/>
      <c r="E321" s="60">
        <v>2</v>
      </c>
      <c r="F321" s="61">
        <v>1.0620000000000001</v>
      </c>
      <c r="G321" s="60">
        <v>5</v>
      </c>
      <c r="H321" s="62" t="s">
        <v>53</v>
      </c>
      <c r="I321" s="60">
        <v>7.133</v>
      </c>
      <c r="J321" s="30">
        <v>116</v>
      </c>
      <c r="K321" s="33">
        <v>109.13200000000001</v>
      </c>
      <c r="L321" s="34">
        <v>7.22</v>
      </c>
      <c r="M321" s="34">
        <v>1.6</v>
      </c>
      <c r="N321" s="34">
        <f t="shared" ref="N321" si="18">3.14*M321*M321*L321/4</f>
        <v>14.509312000000001</v>
      </c>
      <c r="O321" s="34">
        <f t="shared" ref="O321" si="19">K321/N321</f>
        <v>7.5215144591280412</v>
      </c>
    </row>
    <row r="322" spans="1:15" s="23" customFormat="1" ht="24.95" customHeight="1" x14ac:dyDescent="0.45">
      <c r="A322" s="43"/>
      <c r="B322" s="44"/>
      <c r="C322" s="43"/>
      <c r="D322" s="43"/>
      <c r="E322" s="60">
        <v>3</v>
      </c>
      <c r="F322" s="61">
        <v>1.095</v>
      </c>
      <c r="G322" s="60">
        <v>1</v>
      </c>
      <c r="H322" s="62" t="s">
        <v>49</v>
      </c>
      <c r="I322" s="60">
        <v>2.83</v>
      </c>
      <c r="J322" s="35">
        <v>102</v>
      </c>
      <c r="K322" s="33">
        <v>128.58500000000001</v>
      </c>
      <c r="L322" s="34">
        <v>5.32</v>
      </c>
      <c r="M322" s="34">
        <v>1.93</v>
      </c>
      <c r="N322" s="34">
        <f t="shared" ref="N322:N347" si="20">3.14*M322*M322*L322/4</f>
        <v>15.55592738</v>
      </c>
      <c r="O322" s="34">
        <f t="shared" si="15"/>
        <v>8.2659809896849747</v>
      </c>
    </row>
    <row r="323" spans="1:15" s="23" customFormat="1" ht="24.95" customHeight="1" x14ac:dyDescent="0.45">
      <c r="A323" s="43"/>
      <c r="B323" s="44"/>
      <c r="C323" s="43"/>
      <c r="D323" s="43"/>
      <c r="E323" s="60">
        <v>1</v>
      </c>
      <c r="F323" s="61">
        <v>1.0509999999999999</v>
      </c>
      <c r="G323" s="60">
        <v>2</v>
      </c>
      <c r="H323" s="62" t="s">
        <v>50</v>
      </c>
      <c r="I323" s="60">
        <v>8.9019999999999992</v>
      </c>
      <c r="J323" s="30">
        <v>103</v>
      </c>
      <c r="K323" s="33">
        <v>101.312</v>
      </c>
      <c r="L323" s="34">
        <v>6.69</v>
      </c>
      <c r="M323" s="34">
        <v>1.6</v>
      </c>
      <c r="N323" s="34">
        <f t="shared" si="20"/>
        <v>13.444224000000002</v>
      </c>
      <c r="O323" s="34">
        <f t="shared" si="15"/>
        <v>7.5357268667942447</v>
      </c>
    </row>
    <row r="324" spans="1:15" s="23" customFormat="1" ht="24.95" customHeight="1" x14ac:dyDescent="0.45">
      <c r="A324" s="43"/>
      <c r="B324" s="44"/>
      <c r="C324" s="43"/>
      <c r="D324" s="43"/>
      <c r="E324" s="60">
        <v>2</v>
      </c>
      <c r="F324" s="61">
        <v>1.0620000000000001</v>
      </c>
      <c r="G324" s="60">
        <v>3</v>
      </c>
      <c r="H324" s="62" t="s">
        <v>51</v>
      </c>
      <c r="I324" s="60">
        <v>2.7</v>
      </c>
      <c r="J324" s="30">
        <v>104</v>
      </c>
      <c r="K324" s="33">
        <v>27.425999999999998</v>
      </c>
      <c r="L324" s="34">
        <v>3.57</v>
      </c>
      <c r="M324" s="34">
        <v>1.92</v>
      </c>
      <c r="N324" s="34">
        <f t="shared" si="20"/>
        <v>10.33095168</v>
      </c>
      <c r="O324" s="34">
        <f t="shared" si="15"/>
        <v>2.6547409037925145</v>
      </c>
    </row>
    <row r="325" spans="1:15" s="23" customFormat="1" ht="24.95" customHeight="1" x14ac:dyDescent="0.45">
      <c r="A325" s="43"/>
      <c r="B325" s="44"/>
      <c r="C325" s="43"/>
      <c r="D325" s="43"/>
      <c r="E325" s="60">
        <v>3</v>
      </c>
      <c r="F325" s="61">
        <v>1.095</v>
      </c>
      <c r="G325" s="60">
        <v>4</v>
      </c>
      <c r="H325" s="62" t="s">
        <v>52</v>
      </c>
      <c r="I325" s="60">
        <v>11.35</v>
      </c>
      <c r="J325" s="30">
        <v>105</v>
      </c>
      <c r="K325" s="33">
        <v>90.134</v>
      </c>
      <c r="L325" s="34">
        <v>5.5</v>
      </c>
      <c r="M325" s="34">
        <v>1.61</v>
      </c>
      <c r="N325" s="34">
        <f t="shared" si="20"/>
        <v>11.191391750000003</v>
      </c>
      <c r="O325" s="34">
        <f t="shared" si="15"/>
        <v>8.0538687245936131</v>
      </c>
    </row>
    <row r="326" spans="1:15" s="23" customFormat="1" ht="24.95" customHeight="1" x14ac:dyDescent="0.45">
      <c r="A326" s="43"/>
      <c r="B326" s="44"/>
      <c r="C326" s="43"/>
      <c r="D326" s="43"/>
      <c r="E326" s="60">
        <v>1</v>
      </c>
      <c r="F326" s="61">
        <v>1.0509999999999999</v>
      </c>
      <c r="G326" s="60">
        <v>5</v>
      </c>
      <c r="H326" s="62" t="s">
        <v>53</v>
      </c>
      <c r="I326" s="60">
        <v>7.133</v>
      </c>
      <c r="J326" s="30">
        <v>106</v>
      </c>
      <c r="K326" s="33">
        <v>31.882000000000001</v>
      </c>
      <c r="L326" s="34">
        <v>4.18</v>
      </c>
      <c r="M326" s="34">
        <v>1.92</v>
      </c>
      <c r="N326" s="34">
        <f t="shared" si="20"/>
        <v>12.096184319999999</v>
      </c>
      <c r="O326" s="34">
        <f t="shared" si="15"/>
        <v>2.6357071913401535</v>
      </c>
    </row>
    <row r="327" spans="1:15" s="23" customFormat="1" ht="24.95" customHeight="1" x14ac:dyDescent="0.45">
      <c r="A327" s="43"/>
      <c r="B327" s="44"/>
      <c r="C327" s="76"/>
      <c r="D327" s="76"/>
      <c r="E327" s="60">
        <v>2</v>
      </c>
      <c r="F327" s="61">
        <v>1.0620000000000001</v>
      </c>
      <c r="G327" s="60">
        <v>1</v>
      </c>
      <c r="H327" s="62" t="s">
        <v>49</v>
      </c>
      <c r="I327" s="60">
        <v>2.83</v>
      </c>
      <c r="J327" s="30">
        <v>107</v>
      </c>
      <c r="K327" s="33">
        <v>100.515</v>
      </c>
      <c r="L327" s="34">
        <v>6.65</v>
      </c>
      <c r="M327" s="34">
        <v>1.61</v>
      </c>
      <c r="N327" s="34">
        <f t="shared" si="20"/>
        <v>13.531410025000003</v>
      </c>
      <c r="O327" s="34">
        <f t="shared" si="15"/>
        <v>7.4282724279504624</v>
      </c>
    </row>
    <row r="328" spans="1:15" s="23" customFormat="1" ht="24.95" customHeight="1" x14ac:dyDescent="0.45">
      <c r="A328" s="43"/>
      <c r="B328" s="44"/>
      <c r="C328" s="43"/>
      <c r="D328" s="43"/>
      <c r="E328" s="60">
        <v>3</v>
      </c>
      <c r="F328" s="61">
        <v>1.095</v>
      </c>
      <c r="G328" s="60">
        <v>2</v>
      </c>
      <c r="H328" s="62" t="s">
        <v>50</v>
      </c>
      <c r="I328" s="60">
        <v>8.9019999999999992</v>
      </c>
      <c r="J328" s="30">
        <v>108</v>
      </c>
      <c r="K328" s="33">
        <v>23.942</v>
      </c>
      <c r="L328" s="34">
        <v>4.32</v>
      </c>
      <c r="M328" s="34">
        <v>1.61</v>
      </c>
      <c r="N328" s="34">
        <f t="shared" si="20"/>
        <v>8.790329520000002</v>
      </c>
      <c r="O328" s="34">
        <f t="shared" si="15"/>
        <v>2.7236749140662471</v>
      </c>
    </row>
    <row r="329" spans="1:15" s="23" customFormat="1" ht="24.95" customHeight="1" x14ac:dyDescent="0.45">
      <c r="A329" s="43"/>
      <c r="B329" s="44"/>
      <c r="C329" s="43"/>
      <c r="D329" s="43"/>
      <c r="E329" s="60">
        <v>1</v>
      </c>
      <c r="F329" s="61">
        <v>1.0509999999999999</v>
      </c>
      <c r="G329" s="60">
        <v>3</v>
      </c>
      <c r="H329" s="62" t="s">
        <v>51</v>
      </c>
      <c r="I329" s="60">
        <v>2.7</v>
      </c>
      <c r="J329" s="30">
        <v>109</v>
      </c>
      <c r="K329" s="33">
        <v>67.762</v>
      </c>
      <c r="L329" s="34">
        <v>4</v>
      </c>
      <c r="M329" s="34">
        <v>1.61</v>
      </c>
      <c r="N329" s="34">
        <f t="shared" si="20"/>
        <v>8.1391940000000016</v>
      </c>
      <c r="O329" s="34">
        <f t="shared" si="15"/>
        <v>8.3253943818024219</v>
      </c>
    </row>
    <row r="330" spans="1:15" s="23" customFormat="1" ht="24.95" customHeight="1" x14ac:dyDescent="0.45">
      <c r="A330" s="43"/>
      <c r="B330" s="44"/>
      <c r="C330" s="43"/>
      <c r="D330" s="43"/>
      <c r="E330" s="60">
        <v>2</v>
      </c>
      <c r="F330" s="61">
        <v>1.0620000000000001</v>
      </c>
      <c r="G330" s="60">
        <v>4</v>
      </c>
      <c r="H330" s="62" t="s">
        <v>52</v>
      </c>
      <c r="I330" s="60">
        <v>11.35</v>
      </c>
      <c r="J330" s="30">
        <v>110</v>
      </c>
      <c r="K330" s="33">
        <v>25.492999999999999</v>
      </c>
      <c r="L330" s="34">
        <v>4.8899999999999997</v>
      </c>
      <c r="M330" s="34">
        <v>1.6</v>
      </c>
      <c r="N330" s="34">
        <f t="shared" si="20"/>
        <v>9.826944000000001</v>
      </c>
      <c r="O330" s="34">
        <f t="shared" si="15"/>
        <v>2.5941940851601468</v>
      </c>
    </row>
    <row r="331" spans="1:15" s="23" customFormat="1" ht="24.95" customHeight="1" x14ac:dyDescent="0.45">
      <c r="A331" s="43"/>
      <c r="B331" s="44"/>
      <c r="C331" s="43"/>
      <c r="D331" s="43"/>
      <c r="E331" s="60">
        <v>3</v>
      </c>
      <c r="F331" s="61">
        <v>1.095</v>
      </c>
      <c r="G331" s="60">
        <v>5</v>
      </c>
      <c r="H331" s="62" t="s">
        <v>53</v>
      </c>
      <c r="I331" s="60">
        <v>7.133</v>
      </c>
      <c r="J331" s="30">
        <v>111</v>
      </c>
      <c r="K331" s="33">
        <v>96.004999999999995</v>
      </c>
      <c r="L331" s="34">
        <v>6.28</v>
      </c>
      <c r="M331" s="34">
        <v>1.6</v>
      </c>
      <c r="N331" s="34">
        <f t="shared" si="20"/>
        <v>12.620288000000002</v>
      </c>
      <c r="O331" s="34">
        <f t="shared" si="15"/>
        <v>7.6071956519534245</v>
      </c>
    </row>
    <row r="332" spans="1:15" s="23" customFormat="1" ht="24.95" customHeight="1" x14ac:dyDescent="0.45">
      <c r="A332" s="43"/>
      <c r="B332" s="44"/>
      <c r="C332" s="43"/>
      <c r="D332" s="43"/>
      <c r="E332" s="60">
        <v>1</v>
      </c>
      <c r="F332" s="61">
        <v>1.0509999999999999</v>
      </c>
      <c r="G332" s="60">
        <v>1</v>
      </c>
      <c r="H332" s="62" t="s">
        <v>49</v>
      </c>
      <c r="I332" s="60">
        <v>2.83</v>
      </c>
      <c r="J332" s="30">
        <v>112</v>
      </c>
      <c r="K332" s="33">
        <v>22.405000000000001</v>
      </c>
      <c r="L332" s="34">
        <v>4.7699999999999996</v>
      </c>
      <c r="M332" s="34">
        <v>1.45</v>
      </c>
      <c r="N332" s="34">
        <f t="shared" si="20"/>
        <v>7.8727061249999988</v>
      </c>
      <c r="O332" s="34">
        <f t="shared" si="15"/>
        <v>2.8459083375222525</v>
      </c>
    </row>
    <row r="333" spans="1:15" s="23" customFormat="1" ht="24.95" customHeight="1" x14ac:dyDescent="0.45">
      <c r="A333" s="43"/>
      <c r="B333" s="44"/>
      <c r="C333" s="43"/>
      <c r="D333" s="43"/>
      <c r="E333" s="60">
        <v>2</v>
      </c>
      <c r="F333" s="61">
        <v>1.0620000000000001</v>
      </c>
      <c r="G333" s="60">
        <v>2</v>
      </c>
      <c r="H333" s="62" t="s">
        <v>50</v>
      </c>
      <c r="I333" s="60">
        <v>8.9019999999999992</v>
      </c>
      <c r="J333" s="30">
        <v>113</v>
      </c>
      <c r="K333" s="33">
        <v>96.977999999999994</v>
      </c>
      <c r="L333" s="34">
        <v>6.05</v>
      </c>
      <c r="M333" s="34">
        <v>1.61</v>
      </c>
      <c r="N333" s="34">
        <f t="shared" si="20"/>
        <v>12.310530925000002</v>
      </c>
      <c r="O333" s="34">
        <f t="shared" si="15"/>
        <v>7.8776456182778309</v>
      </c>
    </row>
    <row r="334" spans="1:15" s="23" customFormat="1" ht="24.95" customHeight="1" x14ac:dyDescent="0.45">
      <c r="A334" s="43"/>
      <c r="B334" s="44"/>
      <c r="C334" s="76"/>
      <c r="D334" s="76"/>
      <c r="E334" s="60">
        <v>3</v>
      </c>
      <c r="F334" s="61">
        <v>1.095</v>
      </c>
      <c r="G334" s="60">
        <v>3</v>
      </c>
      <c r="H334" s="62" t="s">
        <v>51</v>
      </c>
      <c r="I334" s="60">
        <v>2.7</v>
      </c>
      <c r="J334" s="30">
        <v>114</v>
      </c>
      <c r="K334" s="33">
        <v>115.652</v>
      </c>
      <c r="L334" s="34">
        <v>7.07</v>
      </c>
      <c r="M334" s="34">
        <v>1.6</v>
      </c>
      <c r="N334" s="34">
        <f t="shared" si="20"/>
        <v>14.207872000000002</v>
      </c>
      <c r="O334" s="34">
        <f t="shared" si="15"/>
        <v>8.1399945044549948</v>
      </c>
    </row>
    <row r="335" spans="1:15" s="23" customFormat="1" ht="24.95" customHeight="1" x14ac:dyDescent="0.45">
      <c r="A335" s="43"/>
      <c r="B335" s="44"/>
      <c r="C335" s="43"/>
      <c r="D335" s="43"/>
      <c r="E335" s="60">
        <v>1</v>
      </c>
      <c r="F335" s="61">
        <v>1.0509999999999999</v>
      </c>
      <c r="G335" s="60">
        <v>5</v>
      </c>
      <c r="H335" s="62" t="s">
        <v>53</v>
      </c>
      <c r="I335" s="60">
        <v>7.133</v>
      </c>
      <c r="J335" s="30">
        <v>115</v>
      </c>
      <c r="K335" s="33">
        <v>94.105999999999995</v>
      </c>
      <c r="L335" s="34">
        <v>3.89</v>
      </c>
      <c r="M335" s="34">
        <v>1.93</v>
      </c>
      <c r="N335" s="34">
        <f t="shared" si="20"/>
        <v>11.374540885</v>
      </c>
      <c r="O335" s="34">
        <f t="shared" si="15"/>
        <v>8.2733888735765007</v>
      </c>
    </row>
    <row r="336" spans="1:15" s="23" customFormat="1" ht="24.95" customHeight="1" x14ac:dyDescent="0.45">
      <c r="A336" s="43"/>
      <c r="B336" s="44"/>
      <c r="C336" s="43"/>
      <c r="D336" s="43"/>
      <c r="E336" s="60">
        <v>2</v>
      </c>
      <c r="F336" s="61">
        <v>1.0620000000000001</v>
      </c>
      <c r="G336" s="60">
        <v>1</v>
      </c>
      <c r="H336" s="62" t="s">
        <v>49</v>
      </c>
      <c r="I336" s="60">
        <v>2.83</v>
      </c>
      <c r="J336" s="30">
        <v>116</v>
      </c>
      <c r="K336" s="33">
        <v>109.13200000000001</v>
      </c>
      <c r="L336" s="34">
        <v>7.22</v>
      </c>
      <c r="M336" s="34">
        <v>1.6</v>
      </c>
      <c r="N336" s="34">
        <f t="shared" si="20"/>
        <v>14.509312000000001</v>
      </c>
      <c r="O336" s="34">
        <f t="shared" si="15"/>
        <v>7.5215144591280412</v>
      </c>
    </row>
    <row r="337" spans="1:15" s="23" customFormat="1" ht="24.95" customHeight="1" x14ac:dyDescent="0.45">
      <c r="A337" s="43"/>
      <c r="B337" s="44"/>
      <c r="C337" s="43"/>
      <c r="D337" s="43"/>
      <c r="E337" s="60">
        <v>3</v>
      </c>
      <c r="F337" s="61">
        <v>1.095</v>
      </c>
      <c r="G337" s="60">
        <v>1</v>
      </c>
      <c r="H337" s="62" t="s">
        <v>49</v>
      </c>
      <c r="I337" s="60">
        <v>2.83</v>
      </c>
      <c r="J337" s="30">
        <v>117</v>
      </c>
      <c r="K337" s="33">
        <v>100.41</v>
      </c>
      <c r="L337" s="34">
        <v>6.23</v>
      </c>
      <c r="M337" s="34">
        <v>1.61</v>
      </c>
      <c r="N337" s="34">
        <f t="shared" si="20"/>
        <v>12.676794655000004</v>
      </c>
      <c r="O337" s="34">
        <f t="shared" si="15"/>
        <v>7.9207719879248897</v>
      </c>
    </row>
    <row r="338" spans="1:15" s="23" customFormat="1" ht="24.95" customHeight="1" x14ac:dyDescent="0.45">
      <c r="A338" s="43"/>
      <c r="B338" s="44"/>
      <c r="C338" s="43"/>
      <c r="D338" s="43"/>
      <c r="E338" s="60">
        <v>1</v>
      </c>
      <c r="F338" s="61">
        <v>1.0509999999999999</v>
      </c>
      <c r="G338" s="60">
        <v>2</v>
      </c>
      <c r="H338" s="62" t="s">
        <v>50</v>
      </c>
      <c r="I338" s="60">
        <v>8.9019999999999992</v>
      </c>
      <c r="J338" s="30">
        <v>118</v>
      </c>
      <c r="K338" s="33">
        <v>45.817</v>
      </c>
      <c r="L338" s="34">
        <v>8.1999999999999993</v>
      </c>
      <c r="M338" s="34">
        <v>1.6</v>
      </c>
      <c r="N338" s="34">
        <f t="shared" si="20"/>
        <v>16.478719999999999</v>
      </c>
      <c r="O338" s="34">
        <f t="shared" si="15"/>
        <v>2.780373718347056</v>
      </c>
    </row>
    <row r="339" spans="1:15" s="23" customFormat="1" ht="24.95" customHeight="1" x14ac:dyDescent="0.45">
      <c r="A339" s="43"/>
      <c r="B339" s="44"/>
      <c r="C339" s="43"/>
      <c r="D339" s="43"/>
      <c r="E339" s="60">
        <v>2</v>
      </c>
      <c r="F339" s="61">
        <v>1.0620000000000001</v>
      </c>
      <c r="G339" s="60">
        <v>3</v>
      </c>
      <c r="H339" s="62" t="s">
        <v>51</v>
      </c>
      <c r="I339" s="60">
        <v>2.7</v>
      </c>
      <c r="J339" s="30">
        <v>119</v>
      </c>
      <c r="K339" s="33">
        <v>28.838000000000001</v>
      </c>
      <c r="L339" s="34">
        <v>6.65</v>
      </c>
      <c r="M339" s="34">
        <v>1.46</v>
      </c>
      <c r="N339" s="34">
        <f t="shared" si="20"/>
        <v>11.127484900000002</v>
      </c>
      <c r="O339" s="34">
        <f t="shared" si="15"/>
        <v>2.5916009106424394</v>
      </c>
    </row>
    <row r="340" spans="1:15" s="23" customFormat="1" ht="24.95" customHeight="1" x14ac:dyDescent="0.45">
      <c r="A340" s="43"/>
      <c r="B340" s="44"/>
      <c r="C340" s="43"/>
      <c r="D340" s="43"/>
      <c r="E340" s="60">
        <v>3</v>
      </c>
      <c r="F340" s="61">
        <v>1.095</v>
      </c>
      <c r="G340" s="60">
        <v>4</v>
      </c>
      <c r="H340" s="62" t="s">
        <v>52</v>
      </c>
      <c r="I340" s="60">
        <v>11.35</v>
      </c>
      <c r="J340" s="30">
        <v>120</v>
      </c>
      <c r="K340" s="33">
        <v>24.146999999999998</v>
      </c>
      <c r="L340" s="34">
        <v>5.48</v>
      </c>
      <c r="M340" s="34">
        <v>1.45</v>
      </c>
      <c r="N340" s="34">
        <f t="shared" si="20"/>
        <v>9.044534500000001</v>
      </c>
      <c r="O340" s="34">
        <f t="shared" si="15"/>
        <v>2.6697891417186805</v>
      </c>
    </row>
    <row r="341" spans="1:15" s="23" customFormat="1" ht="24.95" customHeight="1" x14ac:dyDescent="0.45">
      <c r="A341" s="43"/>
      <c r="B341" s="44"/>
      <c r="C341" s="43"/>
      <c r="D341" s="43"/>
      <c r="E341" s="60">
        <v>1</v>
      </c>
      <c r="F341" s="61">
        <v>1.0509999999999999</v>
      </c>
      <c r="G341" s="60">
        <v>3</v>
      </c>
      <c r="H341" s="62" t="s">
        <v>51</v>
      </c>
      <c r="I341" s="60">
        <v>2.7</v>
      </c>
      <c r="J341" s="30">
        <v>121</v>
      </c>
      <c r="K341" s="33">
        <v>90.394000000000005</v>
      </c>
      <c r="L341" s="34">
        <v>6.16</v>
      </c>
      <c r="M341" s="34">
        <v>1.61</v>
      </c>
      <c r="N341" s="34">
        <f t="shared" si="20"/>
        <v>12.534358760000003</v>
      </c>
      <c r="O341" s="34">
        <f t="shared" si="15"/>
        <v>7.211697202131143</v>
      </c>
    </row>
    <row r="342" spans="1:15" s="23" customFormat="1" ht="24.95" customHeight="1" x14ac:dyDescent="0.45">
      <c r="A342" s="43"/>
      <c r="B342" s="44"/>
      <c r="C342" s="43"/>
      <c r="D342" s="43"/>
      <c r="E342" s="60">
        <v>2</v>
      </c>
      <c r="F342" s="61">
        <v>1.0620000000000001</v>
      </c>
      <c r="G342" s="60">
        <v>1</v>
      </c>
      <c r="H342" s="62" t="s">
        <v>49</v>
      </c>
      <c r="I342" s="60">
        <v>2.83</v>
      </c>
      <c r="J342" s="30">
        <v>122</v>
      </c>
      <c r="K342" s="33">
        <v>127.238</v>
      </c>
      <c r="L342" s="34">
        <v>7.81</v>
      </c>
      <c r="M342" s="34">
        <v>1.61</v>
      </c>
      <c r="N342" s="34">
        <f t="shared" si="20"/>
        <v>15.891776285000002</v>
      </c>
      <c r="O342" s="34">
        <f t="shared" si="15"/>
        <v>8.0065310332928572</v>
      </c>
    </row>
    <row r="343" spans="1:15" s="23" customFormat="1" ht="24.95" customHeight="1" x14ac:dyDescent="0.45">
      <c r="A343" s="43"/>
      <c r="B343" s="44"/>
      <c r="C343" s="76"/>
      <c r="D343" s="76"/>
      <c r="E343" s="60">
        <v>3</v>
      </c>
      <c r="F343" s="61">
        <v>1.095</v>
      </c>
      <c r="G343" s="60">
        <v>2</v>
      </c>
      <c r="H343" s="62" t="s">
        <v>50</v>
      </c>
      <c r="I343" s="60">
        <v>8.9019999999999992</v>
      </c>
      <c r="J343" s="30">
        <v>123</v>
      </c>
      <c r="K343" s="33">
        <v>115.449</v>
      </c>
      <c r="L343" s="34">
        <v>4.7300000000000004</v>
      </c>
      <c r="M343" s="34">
        <v>1.93</v>
      </c>
      <c r="N343" s="34">
        <f t="shared" si="20"/>
        <v>13.830739944999999</v>
      </c>
      <c r="O343" s="34">
        <f t="shared" si="15"/>
        <v>8.347275739338615</v>
      </c>
    </row>
    <row r="344" spans="1:15" s="23" customFormat="1" ht="24.95" customHeight="1" x14ac:dyDescent="0.45">
      <c r="A344" s="67"/>
      <c r="B344" s="71"/>
      <c r="C344" s="67"/>
      <c r="D344" s="67"/>
      <c r="E344" s="60">
        <v>1</v>
      </c>
      <c r="F344" s="61">
        <v>1.0509999999999999</v>
      </c>
      <c r="G344" s="60">
        <v>3</v>
      </c>
      <c r="H344" s="62" t="s">
        <v>51</v>
      </c>
      <c r="I344" s="60">
        <v>2.7</v>
      </c>
      <c r="J344" s="30">
        <v>124</v>
      </c>
      <c r="K344" s="33">
        <v>95.201999999999998</v>
      </c>
      <c r="L344" s="34">
        <v>6.56</v>
      </c>
      <c r="M344" s="34">
        <v>1.61</v>
      </c>
      <c r="N344" s="34">
        <f t="shared" si="20"/>
        <v>13.348278160000001</v>
      </c>
      <c r="O344" s="34">
        <f t="shared" si="15"/>
        <v>7.1321558375436185</v>
      </c>
    </row>
    <row r="345" spans="1:15" s="23" customFormat="1" ht="24.95" customHeight="1" x14ac:dyDescent="0.45">
      <c r="A345" s="67"/>
      <c r="B345" s="71"/>
      <c r="C345" s="70"/>
      <c r="D345" s="70"/>
      <c r="E345" s="60">
        <v>2</v>
      </c>
      <c r="F345" s="61">
        <v>1.0620000000000001</v>
      </c>
      <c r="G345" s="60">
        <v>4</v>
      </c>
      <c r="H345" s="62" t="s">
        <v>52</v>
      </c>
      <c r="I345" s="60">
        <v>11.35</v>
      </c>
      <c r="J345" s="30">
        <v>125</v>
      </c>
      <c r="K345" s="33">
        <v>30.337</v>
      </c>
      <c r="L345" s="34">
        <v>7.09</v>
      </c>
      <c r="M345" s="34">
        <v>1.44</v>
      </c>
      <c r="N345" s="34">
        <f t="shared" si="20"/>
        <v>11.540931840000001</v>
      </c>
      <c r="O345" s="34">
        <f t="shared" si="15"/>
        <v>2.628643892935425</v>
      </c>
    </row>
    <row r="346" spans="1:15" s="23" customFormat="1" ht="24.95" customHeight="1" x14ac:dyDescent="0.45">
      <c r="A346" s="67"/>
      <c r="B346" s="71"/>
      <c r="C346" s="67"/>
      <c r="D346" s="67"/>
      <c r="E346" s="60">
        <v>3</v>
      </c>
      <c r="F346" s="61">
        <v>1.095</v>
      </c>
      <c r="G346" s="60">
        <v>4</v>
      </c>
      <c r="H346" s="62" t="s">
        <v>52</v>
      </c>
      <c r="I346" s="60">
        <v>11.35</v>
      </c>
      <c r="J346" s="30">
        <v>126</v>
      </c>
      <c r="K346" s="33">
        <v>135.85400000000001</v>
      </c>
      <c r="L346" s="34">
        <v>8.41</v>
      </c>
      <c r="M346" s="34">
        <v>1.6</v>
      </c>
      <c r="N346" s="34">
        <f t="shared" si="20"/>
        <v>16.900736000000002</v>
      </c>
      <c r="O346" s="34">
        <f t="shared" si="15"/>
        <v>8.0383481524118245</v>
      </c>
    </row>
    <row r="347" spans="1:15" s="23" customFormat="1" ht="24.95" customHeight="1" x14ac:dyDescent="0.45">
      <c r="A347" s="67"/>
      <c r="B347" s="71"/>
      <c r="C347" s="67"/>
      <c r="D347" s="67"/>
      <c r="E347" s="60">
        <v>1</v>
      </c>
      <c r="F347" s="61">
        <v>1.0509999999999999</v>
      </c>
      <c r="G347" s="60">
        <v>5</v>
      </c>
      <c r="H347" s="62" t="s">
        <v>53</v>
      </c>
      <c r="I347" s="60">
        <v>7.133</v>
      </c>
      <c r="J347" s="30">
        <v>127</v>
      </c>
      <c r="K347" s="33">
        <v>105.13500000000001</v>
      </c>
      <c r="L347" s="34">
        <v>4.28</v>
      </c>
      <c r="M347" s="34">
        <v>1.93</v>
      </c>
      <c r="N347" s="34">
        <f t="shared" si="20"/>
        <v>12.514919019999999</v>
      </c>
      <c r="O347" s="34">
        <f t="shared" si="15"/>
        <v>8.400773495376562</v>
      </c>
    </row>
    <row r="348" spans="1:15" s="23" customFormat="1" ht="24.95" customHeight="1" x14ac:dyDescent="0.45">
      <c r="A348" s="67"/>
      <c r="B348" s="68"/>
      <c r="C348" s="67"/>
      <c r="D348" s="67"/>
      <c r="E348" s="60">
        <v>2</v>
      </c>
      <c r="F348" s="61">
        <v>1.0620000000000001</v>
      </c>
      <c r="G348" s="60">
        <v>2</v>
      </c>
      <c r="H348" s="62" t="s">
        <v>50</v>
      </c>
      <c r="I348" s="60">
        <v>8.9019999999999992</v>
      </c>
      <c r="J348" s="30"/>
      <c r="K348" s="33"/>
      <c r="L348" s="34"/>
      <c r="M348" s="34"/>
      <c r="N348" s="34"/>
      <c r="O348" s="34"/>
    </row>
    <row r="349" spans="1:15" s="23" customFormat="1" ht="24.95" customHeight="1" x14ac:dyDescent="0.45">
      <c r="A349" s="67"/>
      <c r="B349" s="68"/>
      <c r="C349" s="67"/>
      <c r="D349" s="67"/>
      <c r="E349" s="60">
        <v>3</v>
      </c>
      <c r="F349" s="61">
        <v>1.095</v>
      </c>
      <c r="G349" s="60">
        <v>1</v>
      </c>
      <c r="H349" s="62" t="s">
        <v>49</v>
      </c>
      <c r="I349" s="60">
        <v>2.83</v>
      </c>
      <c r="J349" s="30"/>
      <c r="K349" s="33"/>
      <c r="L349" s="34"/>
      <c r="M349" s="34"/>
      <c r="N349" s="34"/>
      <c r="O349" s="34"/>
    </row>
    <row r="350" spans="1:15" s="23" customFormat="1" ht="24.95" customHeight="1" x14ac:dyDescent="0.45">
      <c r="A350" s="67"/>
      <c r="B350" s="69"/>
      <c r="C350" s="70"/>
      <c r="D350" s="70"/>
      <c r="E350" s="60">
        <v>1</v>
      </c>
      <c r="F350" s="61">
        <v>1.0509999999999999</v>
      </c>
      <c r="G350" s="60">
        <v>4</v>
      </c>
      <c r="H350" s="62" t="s">
        <v>52</v>
      </c>
      <c r="I350" s="60">
        <v>11.35</v>
      </c>
      <c r="J350" s="26"/>
      <c r="K350" s="26"/>
    </row>
    <row r="351" spans="1:15" s="23" customFormat="1" ht="24.95" customHeight="1" x14ac:dyDescent="0.45">
      <c r="A351" s="67"/>
      <c r="B351" s="68"/>
      <c r="C351" s="67"/>
      <c r="D351" s="67"/>
      <c r="E351" s="60">
        <v>2</v>
      </c>
      <c r="F351" s="61">
        <v>1.0620000000000001</v>
      </c>
      <c r="G351" s="60">
        <v>5</v>
      </c>
      <c r="H351" s="62" t="s">
        <v>53</v>
      </c>
      <c r="I351" s="60">
        <v>7.133</v>
      </c>
      <c r="J351" s="26"/>
      <c r="K351" s="26"/>
    </row>
    <row r="352" spans="1:15" s="23" customFormat="1" ht="24.95" customHeight="1" x14ac:dyDescent="0.45">
      <c r="A352" s="67"/>
      <c r="B352" s="68"/>
      <c r="C352" s="67"/>
      <c r="D352" s="67"/>
      <c r="E352" s="60">
        <v>3</v>
      </c>
      <c r="F352" s="61">
        <v>1.095</v>
      </c>
      <c r="G352" s="60">
        <v>1</v>
      </c>
      <c r="H352" s="62" t="s">
        <v>49</v>
      </c>
      <c r="I352" s="60">
        <v>2.83</v>
      </c>
      <c r="J352" s="26"/>
      <c r="K352" s="26"/>
    </row>
    <row r="353" spans="1:15" s="23" customFormat="1" ht="24.95" customHeight="1" x14ac:dyDescent="0.45">
      <c r="A353" s="67"/>
      <c r="B353" s="68"/>
      <c r="C353" s="67"/>
      <c r="D353" s="67"/>
      <c r="E353" s="60">
        <v>1</v>
      </c>
      <c r="F353" s="61">
        <v>1.0509999999999999</v>
      </c>
      <c r="G353" s="60">
        <v>2</v>
      </c>
      <c r="H353" s="62" t="s">
        <v>50</v>
      </c>
      <c r="I353" s="60">
        <v>8.9019999999999992</v>
      </c>
      <c r="J353" s="26"/>
      <c r="K353" s="26"/>
    </row>
    <row r="354" spans="1:15" s="23" customFormat="1" ht="24.95" customHeight="1" x14ac:dyDescent="0.45">
      <c r="A354" s="67"/>
      <c r="B354" s="68"/>
      <c r="C354" s="67"/>
      <c r="D354" s="67"/>
      <c r="E354" s="60">
        <v>2</v>
      </c>
      <c r="F354" s="61">
        <v>1.0620000000000001</v>
      </c>
      <c r="G354" s="60">
        <v>3</v>
      </c>
      <c r="H354" s="62" t="s">
        <v>51</v>
      </c>
      <c r="I354" s="60">
        <v>2.7</v>
      </c>
      <c r="J354" s="26"/>
      <c r="K354" s="26"/>
    </row>
    <row r="355" spans="1:15" s="23" customFormat="1" ht="24.95" customHeight="1" x14ac:dyDescent="0.45">
      <c r="A355" s="67"/>
      <c r="B355" s="68"/>
      <c r="C355" s="67"/>
      <c r="D355" s="67"/>
      <c r="E355" s="60">
        <v>3</v>
      </c>
      <c r="F355" s="61">
        <v>1.095</v>
      </c>
      <c r="G355" s="60">
        <v>4</v>
      </c>
      <c r="H355" s="62" t="s">
        <v>52</v>
      </c>
      <c r="I355" s="60">
        <v>11.35</v>
      </c>
      <c r="J355" s="26"/>
      <c r="K355" s="26"/>
    </row>
    <row r="356" spans="1:15" s="23" customFormat="1" ht="24.95" customHeight="1" x14ac:dyDescent="0.45">
      <c r="A356" s="67"/>
      <c r="B356" s="68"/>
      <c r="C356" s="67"/>
      <c r="D356" s="67"/>
      <c r="E356" s="60">
        <v>1</v>
      </c>
      <c r="F356" s="61">
        <v>1.0509999999999999</v>
      </c>
      <c r="G356" s="60">
        <v>5</v>
      </c>
      <c r="H356" s="62" t="s">
        <v>53</v>
      </c>
      <c r="I356" s="60">
        <v>7.133</v>
      </c>
      <c r="J356" s="25"/>
      <c r="L356" s="26"/>
      <c r="M356" s="26"/>
      <c r="N356" s="26"/>
      <c r="O356" s="26"/>
    </row>
    <row r="357" spans="1:15" s="23" customFormat="1" ht="24.95" customHeight="1" x14ac:dyDescent="0.45">
      <c r="A357" s="67"/>
      <c r="B357" s="68"/>
      <c r="C357" s="67"/>
      <c r="D357" s="67"/>
      <c r="E357" s="60">
        <v>2</v>
      </c>
      <c r="F357" s="61">
        <v>1.0620000000000001</v>
      </c>
      <c r="G357" s="60">
        <v>1</v>
      </c>
      <c r="H357" s="62" t="s">
        <v>49</v>
      </c>
      <c r="I357" s="60">
        <v>2.83</v>
      </c>
      <c r="J357" s="25"/>
      <c r="L357" s="26"/>
      <c r="M357" s="26"/>
      <c r="N357" s="26"/>
      <c r="O357" s="26"/>
    </row>
    <row r="358" spans="1:15" s="23" customFormat="1" ht="24.95" customHeight="1" x14ac:dyDescent="0.45">
      <c r="A358" s="67"/>
      <c r="B358" s="68"/>
      <c r="C358" s="67"/>
      <c r="D358" s="67"/>
      <c r="E358" s="60">
        <v>3</v>
      </c>
      <c r="F358" s="61">
        <v>1.095</v>
      </c>
      <c r="G358" s="60">
        <v>2</v>
      </c>
      <c r="H358" s="62" t="s">
        <v>50</v>
      </c>
      <c r="I358" s="60">
        <v>8.9019999999999992</v>
      </c>
      <c r="J358" s="25"/>
      <c r="L358" s="26"/>
      <c r="M358" s="26"/>
      <c r="N358" s="26"/>
      <c r="O358" s="26"/>
    </row>
    <row r="359" spans="1:15" s="23" customFormat="1" ht="24.95" customHeight="1" x14ac:dyDescent="0.45">
      <c r="A359" s="67"/>
      <c r="B359" s="68"/>
      <c r="C359" s="67"/>
      <c r="D359" s="67"/>
      <c r="E359" s="60">
        <v>1</v>
      </c>
      <c r="F359" s="61">
        <v>1.0509999999999999</v>
      </c>
      <c r="G359" s="60">
        <v>3</v>
      </c>
      <c r="H359" s="62" t="s">
        <v>51</v>
      </c>
      <c r="I359" s="60">
        <v>2.7</v>
      </c>
      <c r="J359" s="25"/>
      <c r="L359" s="26"/>
      <c r="M359" s="26"/>
      <c r="N359" s="26"/>
      <c r="O359" s="26"/>
    </row>
    <row r="360" spans="1:15" s="23" customFormat="1" ht="24.95" customHeight="1" x14ac:dyDescent="0.45">
      <c r="A360" s="67"/>
      <c r="B360" s="68"/>
      <c r="C360" s="67"/>
      <c r="D360" s="67"/>
      <c r="E360" s="60">
        <v>2</v>
      </c>
      <c r="F360" s="61">
        <v>1.0620000000000001</v>
      </c>
      <c r="G360" s="60">
        <v>4</v>
      </c>
      <c r="H360" s="62" t="s">
        <v>52</v>
      </c>
      <c r="I360" s="60">
        <v>11.35</v>
      </c>
      <c r="J360" s="25"/>
      <c r="L360" s="26"/>
      <c r="M360" s="26"/>
      <c r="N360" s="26"/>
      <c r="O360" s="26"/>
    </row>
    <row r="361" spans="1:15" s="23" customFormat="1" ht="24.95" customHeight="1" x14ac:dyDescent="0.45">
      <c r="A361" s="67"/>
      <c r="B361" s="68"/>
      <c r="C361" s="67"/>
      <c r="D361" s="67"/>
      <c r="E361" s="60">
        <v>3</v>
      </c>
      <c r="F361" s="61">
        <v>1.095</v>
      </c>
      <c r="G361" s="60">
        <v>5</v>
      </c>
      <c r="H361" s="62" t="s">
        <v>53</v>
      </c>
      <c r="I361" s="60">
        <v>7.133</v>
      </c>
      <c r="J361" s="25"/>
      <c r="L361" s="26"/>
      <c r="M361" s="26"/>
      <c r="N361" s="26"/>
      <c r="O361" s="26"/>
    </row>
    <row r="362" spans="1:15" s="23" customFormat="1" ht="24.95" customHeight="1" x14ac:dyDescent="0.45">
      <c r="A362" s="67"/>
      <c r="B362" s="68"/>
      <c r="C362" s="67"/>
      <c r="D362" s="67"/>
      <c r="E362" s="60">
        <v>1</v>
      </c>
      <c r="F362" s="61">
        <v>1.0509999999999999</v>
      </c>
      <c r="G362" s="60">
        <v>1</v>
      </c>
      <c r="H362" s="62" t="s">
        <v>49</v>
      </c>
      <c r="I362" s="60">
        <v>2.83</v>
      </c>
      <c r="J362" s="25"/>
      <c r="L362" s="26"/>
      <c r="M362" s="26"/>
      <c r="N362" s="26"/>
      <c r="O362" s="26"/>
    </row>
    <row r="363" spans="1:15" s="23" customFormat="1" ht="24.95" customHeight="1" x14ac:dyDescent="0.45">
      <c r="A363" s="67"/>
      <c r="B363" s="68"/>
      <c r="C363" s="67"/>
      <c r="D363" s="67"/>
      <c r="E363" s="60">
        <v>2</v>
      </c>
      <c r="F363" s="61">
        <v>1.0620000000000001</v>
      </c>
      <c r="G363" s="60">
        <v>2</v>
      </c>
      <c r="H363" s="62" t="s">
        <v>50</v>
      </c>
      <c r="I363" s="60">
        <v>8.9019999999999992</v>
      </c>
      <c r="J363" s="25"/>
      <c r="L363" s="26"/>
      <c r="M363" s="26"/>
      <c r="N363" s="26"/>
      <c r="O363" s="26"/>
    </row>
    <row r="364" spans="1:15" s="23" customFormat="1" ht="24.95" customHeight="1" x14ac:dyDescent="0.45">
      <c r="A364" s="67"/>
      <c r="B364" s="68"/>
      <c r="C364" s="67"/>
      <c r="D364" s="67"/>
      <c r="E364" s="60">
        <v>3</v>
      </c>
      <c r="F364" s="61">
        <v>1.095</v>
      </c>
      <c r="G364" s="60">
        <v>3</v>
      </c>
      <c r="H364" s="62" t="s">
        <v>51</v>
      </c>
      <c r="I364" s="60">
        <v>2.7</v>
      </c>
      <c r="J364" s="25"/>
      <c r="L364" s="26"/>
      <c r="M364" s="26"/>
      <c r="N364" s="26"/>
      <c r="O364" s="26"/>
    </row>
    <row r="365" spans="1:15" s="23" customFormat="1" ht="24.95" customHeight="1" x14ac:dyDescent="0.45">
      <c r="A365" s="67"/>
      <c r="B365" s="68"/>
      <c r="C365" s="67"/>
      <c r="D365" s="67"/>
      <c r="E365" s="60">
        <v>1</v>
      </c>
      <c r="F365" s="61">
        <v>1.0509999999999999</v>
      </c>
      <c r="G365" s="60">
        <v>4</v>
      </c>
      <c r="H365" s="62" t="s">
        <v>52</v>
      </c>
      <c r="I365" s="60">
        <v>11.35</v>
      </c>
      <c r="J365" s="25"/>
      <c r="L365" s="26"/>
      <c r="M365" s="26"/>
      <c r="N365" s="26"/>
      <c r="O365" s="26"/>
    </row>
    <row r="366" spans="1:15" s="23" customFormat="1" ht="24.95" customHeight="1" x14ac:dyDescent="0.45">
      <c r="A366" s="67"/>
      <c r="B366" s="68"/>
      <c r="C366" s="67"/>
      <c r="D366" s="67"/>
      <c r="E366" s="60">
        <v>2</v>
      </c>
      <c r="F366" s="61">
        <v>1.0620000000000001</v>
      </c>
      <c r="G366" s="60">
        <v>5</v>
      </c>
      <c r="H366" s="62" t="s">
        <v>53</v>
      </c>
      <c r="I366" s="60">
        <v>7.133</v>
      </c>
      <c r="J366" s="25"/>
      <c r="L366" s="26"/>
      <c r="M366" s="26"/>
      <c r="N366" s="26"/>
      <c r="O366" s="26"/>
    </row>
    <row r="367" spans="1:15" s="23" customFormat="1" ht="24.95" customHeight="1" x14ac:dyDescent="0.45">
      <c r="A367" s="67"/>
      <c r="B367" s="68"/>
      <c r="C367" s="67"/>
      <c r="D367" s="67"/>
      <c r="E367" s="60">
        <v>3</v>
      </c>
      <c r="F367" s="61">
        <v>1.095</v>
      </c>
      <c r="G367" s="60">
        <v>1</v>
      </c>
      <c r="H367" s="62" t="s">
        <v>49</v>
      </c>
      <c r="I367" s="60">
        <v>2.83</v>
      </c>
      <c r="J367" s="25"/>
      <c r="L367" s="26"/>
      <c r="M367" s="26"/>
      <c r="N367" s="26"/>
      <c r="O367" s="26"/>
    </row>
    <row r="368" spans="1:15" s="23" customFormat="1" ht="24.95" customHeight="1" x14ac:dyDescent="0.45">
      <c r="A368" s="67"/>
      <c r="B368" s="68"/>
      <c r="C368" s="67"/>
      <c r="D368" s="67"/>
      <c r="E368" s="60">
        <v>1</v>
      </c>
      <c r="F368" s="61">
        <v>1.0509999999999999</v>
      </c>
      <c r="G368" s="60">
        <v>2</v>
      </c>
      <c r="H368" s="62" t="s">
        <v>50</v>
      </c>
      <c r="I368" s="60">
        <v>8.9019999999999992</v>
      </c>
      <c r="J368" s="25"/>
      <c r="L368" s="26"/>
      <c r="M368" s="26"/>
      <c r="N368" s="26"/>
      <c r="O368" s="26"/>
    </row>
    <row r="369" spans="1:15" s="23" customFormat="1" ht="24.95" customHeight="1" x14ac:dyDescent="0.45">
      <c r="A369" s="67"/>
      <c r="B369" s="68"/>
      <c r="C369" s="67"/>
      <c r="D369" s="67"/>
      <c r="E369" s="60">
        <v>2</v>
      </c>
      <c r="F369" s="61">
        <v>1.0620000000000001</v>
      </c>
      <c r="G369" s="60">
        <v>3</v>
      </c>
      <c r="H369" s="62" t="s">
        <v>51</v>
      </c>
      <c r="I369" s="60">
        <v>2.7</v>
      </c>
      <c r="J369" s="25"/>
      <c r="L369" s="26"/>
      <c r="M369" s="26"/>
      <c r="N369" s="26"/>
      <c r="O369" s="26"/>
    </row>
    <row r="370" spans="1:15" s="23" customFormat="1" ht="24.95" customHeight="1" x14ac:dyDescent="0.45">
      <c r="A370" s="67"/>
      <c r="B370" s="69"/>
      <c r="C370" s="70"/>
      <c r="D370" s="70"/>
      <c r="E370" s="60">
        <v>3</v>
      </c>
      <c r="F370" s="61">
        <v>1.095</v>
      </c>
      <c r="G370" s="60">
        <v>4</v>
      </c>
      <c r="H370" s="62" t="s">
        <v>52</v>
      </c>
      <c r="I370" s="60">
        <v>11.35</v>
      </c>
      <c r="J370" s="25"/>
      <c r="L370" s="26"/>
      <c r="M370" s="26"/>
      <c r="N370" s="26"/>
      <c r="O370" s="26"/>
    </row>
    <row r="371" spans="1:15" s="23" customFormat="1" ht="24.95" customHeight="1" x14ac:dyDescent="0.45">
      <c r="A371" s="65"/>
      <c r="B371" s="63"/>
      <c r="C371" s="64"/>
      <c r="D371" s="64"/>
      <c r="E371" s="60">
        <v>1</v>
      </c>
      <c r="F371" s="61">
        <v>1.0509999999999999</v>
      </c>
      <c r="G371" s="60">
        <v>5</v>
      </c>
      <c r="H371" s="62" t="s">
        <v>53</v>
      </c>
      <c r="I371" s="60">
        <v>7.133</v>
      </c>
      <c r="J371" s="25"/>
      <c r="L371" s="26"/>
      <c r="M371" s="26"/>
      <c r="N371" s="26"/>
      <c r="O371" s="26"/>
    </row>
    <row r="372" spans="1:15" s="23" customFormat="1" ht="24.95" customHeight="1" x14ac:dyDescent="0.45">
      <c r="A372" s="65"/>
      <c r="B372" s="63"/>
      <c r="C372" s="64"/>
      <c r="D372" s="64"/>
      <c r="E372" s="60">
        <v>2</v>
      </c>
      <c r="F372" s="61">
        <v>1.0620000000000001</v>
      </c>
      <c r="G372" s="60">
        <v>1</v>
      </c>
      <c r="H372" s="62" t="s">
        <v>49</v>
      </c>
      <c r="I372" s="60">
        <v>2.83</v>
      </c>
      <c r="J372" s="25"/>
      <c r="L372" s="26"/>
      <c r="M372" s="26"/>
      <c r="N372" s="26"/>
      <c r="O372" s="26"/>
    </row>
    <row r="373" spans="1:15" s="23" customFormat="1" ht="24.95" customHeight="1" x14ac:dyDescent="0.45">
      <c r="A373" s="65"/>
      <c r="B373" s="63"/>
      <c r="C373" s="64"/>
      <c r="D373" s="64"/>
      <c r="E373" s="60">
        <v>3</v>
      </c>
      <c r="F373" s="61">
        <v>1.095</v>
      </c>
      <c r="G373" s="60">
        <v>2</v>
      </c>
      <c r="H373" s="62" t="s">
        <v>50</v>
      </c>
      <c r="I373" s="60">
        <v>8.9019999999999992</v>
      </c>
      <c r="J373" s="25"/>
      <c r="L373" s="26"/>
      <c r="M373" s="26"/>
      <c r="N373" s="26"/>
      <c r="O373" s="26"/>
    </row>
    <row r="374" spans="1:15" s="23" customFormat="1" ht="24.95" customHeight="1" x14ac:dyDescent="0.45">
      <c r="A374" s="65"/>
      <c r="B374" s="63"/>
      <c r="C374" s="64"/>
      <c r="D374" s="64"/>
      <c r="E374" s="60">
        <v>1</v>
      </c>
      <c r="F374" s="61">
        <v>1.0509999999999999</v>
      </c>
      <c r="G374" s="60">
        <v>3</v>
      </c>
      <c r="H374" s="62" t="s">
        <v>51</v>
      </c>
      <c r="I374" s="60">
        <v>2.7</v>
      </c>
      <c r="J374" s="25"/>
      <c r="L374" s="26"/>
      <c r="M374" s="26"/>
      <c r="N374" s="26"/>
      <c r="O374" s="26"/>
    </row>
    <row r="375" spans="1:15" s="23" customFormat="1" ht="24.95" customHeight="1" x14ac:dyDescent="0.45">
      <c r="A375" s="65"/>
      <c r="B375" s="63"/>
      <c r="C375" s="64"/>
      <c r="D375" s="64"/>
      <c r="E375" s="60">
        <v>2</v>
      </c>
      <c r="F375" s="61">
        <v>1.0620000000000001</v>
      </c>
      <c r="G375" s="60">
        <v>4</v>
      </c>
      <c r="H375" s="62" t="s">
        <v>52</v>
      </c>
      <c r="I375" s="60">
        <v>11.35</v>
      </c>
      <c r="J375" s="25"/>
      <c r="L375" s="26"/>
      <c r="M375" s="26"/>
      <c r="N375" s="26"/>
      <c r="O375" s="26"/>
    </row>
    <row r="376" spans="1:15" s="23" customFormat="1" ht="24.95" customHeight="1" x14ac:dyDescent="0.45">
      <c r="A376" s="65"/>
      <c r="B376" s="63"/>
      <c r="C376" s="64"/>
      <c r="D376" s="64"/>
      <c r="E376" s="60">
        <v>3</v>
      </c>
      <c r="F376" s="61">
        <v>1.095</v>
      </c>
      <c r="G376" s="60">
        <v>5</v>
      </c>
      <c r="H376" s="62" t="s">
        <v>53</v>
      </c>
      <c r="I376" s="60">
        <v>7.133</v>
      </c>
      <c r="J376" s="25"/>
      <c r="L376" s="26"/>
      <c r="M376" s="26"/>
      <c r="N376" s="26"/>
      <c r="O376" s="26"/>
    </row>
    <row r="377" spans="1:15" s="23" customFormat="1" ht="24.95" customHeight="1" x14ac:dyDescent="0.45">
      <c r="A377" s="65"/>
      <c r="B377" s="63"/>
      <c r="C377" s="64"/>
      <c r="D377" s="64"/>
      <c r="E377" s="60">
        <v>1</v>
      </c>
      <c r="F377" s="61">
        <v>1.0509999999999999</v>
      </c>
      <c r="G377" s="60">
        <v>1</v>
      </c>
      <c r="H377" s="62" t="s">
        <v>49</v>
      </c>
      <c r="I377" s="60">
        <v>2.83</v>
      </c>
      <c r="J377" s="25"/>
      <c r="L377" s="26"/>
      <c r="M377" s="26"/>
      <c r="N377" s="26"/>
      <c r="O377" s="26"/>
    </row>
    <row r="378" spans="1:15" s="23" customFormat="1" ht="24.95" customHeight="1" x14ac:dyDescent="0.45">
      <c r="A378" s="65"/>
      <c r="B378" s="63"/>
      <c r="C378" s="64"/>
      <c r="D378" s="64"/>
      <c r="E378" s="60">
        <v>2</v>
      </c>
      <c r="F378" s="61">
        <v>1.0620000000000001</v>
      </c>
      <c r="G378" s="60">
        <v>2</v>
      </c>
      <c r="H378" s="62" t="s">
        <v>50</v>
      </c>
      <c r="I378" s="60">
        <v>8.9019999999999992</v>
      </c>
      <c r="J378" s="25"/>
      <c r="L378" s="26"/>
      <c r="M378" s="26"/>
      <c r="N378" s="26"/>
      <c r="O378" s="26"/>
    </row>
    <row r="379" spans="1:15" s="23" customFormat="1" ht="24.95" customHeight="1" x14ac:dyDescent="0.45">
      <c r="A379" s="65"/>
      <c r="B379" s="63"/>
      <c r="C379" s="64"/>
      <c r="D379" s="64"/>
      <c r="E379" s="60">
        <v>3</v>
      </c>
      <c r="F379" s="61">
        <v>1.095</v>
      </c>
      <c r="G379" s="60">
        <v>3</v>
      </c>
      <c r="H379" s="62" t="s">
        <v>51</v>
      </c>
      <c r="I379" s="60">
        <v>2.7</v>
      </c>
      <c r="J379" s="25"/>
      <c r="L379" s="26"/>
      <c r="M379" s="26"/>
      <c r="N379" s="26"/>
      <c r="O379" s="26"/>
    </row>
    <row r="380" spans="1:15" s="23" customFormat="1" ht="24.95" customHeight="1" x14ac:dyDescent="0.45">
      <c r="A380" s="65"/>
      <c r="B380" s="63"/>
      <c r="C380" s="64"/>
      <c r="D380" s="64"/>
      <c r="E380" s="60">
        <v>1</v>
      </c>
      <c r="F380" s="61">
        <v>1.0509999999999999</v>
      </c>
      <c r="G380" s="60">
        <v>4</v>
      </c>
      <c r="H380" s="62" t="s">
        <v>52</v>
      </c>
      <c r="I380" s="60">
        <v>11.35</v>
      </c>
      <c r="J380" s="25"/>
      <c r="L380" s="26"/>
      <c r="M380" s="26"/>
      <c r="N380" s="26"/>
      <c r="O380" s="26"/>
    </row>
    <row r="381" spans="1:15" s="23" customFormat="1" ht="24.95" customHeight="1" x14ac:dyDescent="0.45">
      <c r="A381" s="65"/>
      <c r="B381" s="63"/>
      <c r="C381" s="64"/>
      <c r="D381" s="64"/>
      <c r="E381" s="60">
        <v>2</v>
      </c>
      <c r="F381" s="61">
        <v>1.0620000000000001</v>
      </c>
      <c r="G381" s="60">
        <v>5</v>
      </c>
      <c r="H381" s="62" t="s">
        <v>53</v>
      </c>
      <c r="I381" s="60">
        <v>7.133</v>
      </c>
      <c r="J381" s="25"/>
      <c r="L381" s="26"/>
      <c r="M381" s="26"/>
      <c r="N381" s="26"/>
      <c r="O381" s="26"/>
    </row>
    <row r="382" spans="1:15" s="23" customFormat="1" ht="24.95" customHeight="1" x14ac:dyDescent="0.45">
      <c r="A382" s="65"/>
      <c r="B382" s="63"/>
      <c r="C382" s="64"/>
      <c r="D382" s="64"/>
      <c r="E382" s="60">
        <v>3</v>
      </c>
      <c r="F382" s="61">
        <v>1.095</v>
      </c>
      <c r="G382" s="60">
        <v>1</v>
      </c>
      <c r="H382" s="62" t="s">
        <v>49</v>
      </c>
      <c r="I382" s="60">
        <v>2.83</v>
      </c>
      <c r="J382" s="25"/>
      <c r="L382" s="26"/>
      <c r="M382" s="26"/>
      <c r="N382" s="26"/>
      <c r="O382" s="26"/>
    </row>
    <row r="383" spans="1:15" s="23" customFormat="1" ht="24.95" customHeight="1" x14ac:dyDescent="0.45">
      <c r="A383" s="65"/>
      <c r="B383" s="63"/>
      <c r="C383" s="64"/>
      <c r="D383" s="64"/>
      <c r="E383" s="60">
        <v>1</v>
      </c>
      <c r="F383" s="61">
        <v>1.0509999999999999</v>
      </c>
      <c r="G383" s="60">
        <v>2</v>
      </c>
      <c r="H383" s="62" t="s">
        <v>50</v>
      </c>
      <c r="I383" s="60">
        <v>8.9019999999999992</v>
      </c>
      <c r="J383" s="25"/>
      <c r="L383" s="26"/>
      <c r="M383" s="26"/>
      <c r="N383" s="26"/>
      <c r="O383" s="26"/>
    </row>
    <row r="384" spans="1:15" s="23" customFormat="1" ht="24.95" customHeight="1" x14ac:dyDescent="0.45">
      <c r="A384" s="65"/>
      <c r="B384" s="63"/>
      <c r="C384" s="64"/>
      <c r="D384" s="64"/>
      <c r="E384" s="60">
        <v>2</v>
      </c>
      <c r="F384" s="61">
        <v>1.0620000000000001</v>
      </c>
      <c r="G384" s="60">
        <v>3</v>
      </c>
      <c r="H384" s="62" t="s">
        <v>51</v>
      </c>
      <c r="I384" s="60">
        <v>2.7</v>
      </c>
      <c r="J384" s="25"/>
      <c r="L384" s="26"/>
      <c r="M384" s="26"/>
      <c r="N384" s="26"/>
      <c r="O384" s="26"/>
    </row>
    <row r="385" spans="1:15" s="23" customFormat="1" ht="24.95" customHeight="1" x14ac:dyDescent="0.45">
      <c r="A385" s="65"/>
      <c r="B385" s="63"/>
      <c r="C385" s="64"/>
      <c r="D385" s="64"/>
      <c r="E385" s="60">
        <v>3</v>
      </c>
      <c r="F385" s="61">
        <v>1.095</v>
      </c>
      <c r="G385" s="60">
        <v>4</v>
      </c>
      <c r="H385" s="62" t="s">
        <v>52</v>
      </c>
      <c r="I385" s="60">
        <v>11.35</v>
      </c>
      <c r="J385" s="25"/>
      <c r="L385" s="26"/>
      <c r="M385" s="26"/>
      <c r="N385" s="26"/>
      <c r="O385" s="26"/>
    </row>
    <row r="386" spans="1:15" s="23" customFormat="1" ht="24.95" customHeight="1" x14ac:dyDescent="0.45">
      <c r="A386" s="65"/>
      <c r="B386" s="63"/>
      <c r="C386" s="64"/>
      <c r="D386" s="64"/>
      <c r="E386" s="60"/>
      <c r="F386" s="61"/>
      <c r="G386" s="60"/>
      <c r="H386" s="62"/>
      <c r="I386" s="60"/>
      <c r="J386" s="25"/>
      <c r="L386" s="26"/>
      <c r="M386" s="26"/>
      <c r="N386" s="26"/>
      <c r="O386" s="26"/>
    </row>
    <row r="387" spans="1:15" s="23" customFormat="1" ht="24.95" customHeight="1" x14ac:dyDescent="0.45">
      <c r="A387" s="65"/>
      <c r="B387" s="63"/>
      <c r="C387" s="64"/>
      <c r="D387" s="64"/>
      <c r="E387" s="60"/>
      <c r="F387" s="61"/>
      <c r="G387" s="60"/>
      <c r="H387" s="62"/>
      <c r="I387" s="60"/>
      <c r="J387" s="25"/>
      <c r="L387" s="26"/>
      <c r="M387" s="26"/>
      <c r="N387" s="26"/>
      <c r="O387" s="26"/>
    </row>
    <row r="388" spans="1:15" s="23" customFormat="1" ht="24.95" customHeight="1" x14ac:dyDescent="0.45">
      <c r="A388" s="65"/>
      <c r="B388" s="63"/>
      <c r="C388" s="64"/>
      <c r="D388" s="64"/>
      <c r="E388" s="60"/>
      <c r="F388" s="61"/>
      <c r="G388" s="60"/>
      <c r="H388" s="62"/>
      <c r="I388" s="60"/>
      <c r="J388" s="25"/>
      <c r="L388" s="26"/>
      <c r="M388" s="26"/>
      <c r="N388" s="26"/>
      <c r="O388" s="26"/>
    </row>
    <row r="389" spans="1:15" s="23" customFormat="1" ht="24.95" customHeight="1" x14ac:dyDescent="0.45">
      <c r="A389" s="65"/>
      <c r="B389" s="63"/>
      <c r="C389" s="64"/>
      <c r="D389" s="64"/>
      <c r="E389" s="60"/>
      <c r="F389" s="61"/>
      <c r="G389" s="60"/>
      <c r="H389" s="62"/>
      <c r="I389" s="60"/>
      <c r="J389" s="25"/>
      <c r="L389" s="26"/>
      <c r="M389" s="26"/>
      <c r="N389" s="26"/>
      <c r="O389" s="26"/>
    </row>
    <row r="390" spans="1:15" s="23" customFormat="1" ht="24.95" customHeight="1" x14ac:dyDescent="0.45">
      <c r="A390" s="65"/>
      <c r="B390" s="63"/>
      <c r="C390" s="64"/>
      <c r="D390" s="64"/>
      <c r="E390" s="60"/>
      <c r="F390" s="61"/>
      <c r="G390" s="60"/>
      <c r="H390" s="62"/>
      <c r="I390" s="60"/>
      <c r="J390" s="25"/>
      <c r="L390" s="26"/>
      <c r="M390" s="26"/>
      <c r="N390" s="26"/>
      <c r="O390" s="26"/>
    </row>
    <row r="391" spans="1:15" s="23" customFormat="1" ht="24.95" customHeight="1" x14ac:dyDescent="0.45">
      <c r="A391" s="65"/>
      <c r="B391" s="63"/>
      <c r="C391" s="64"/>
      <c r="D391" s="64"/>
      <c r="E391" s="60"/>
      <c r="F391" s="61"/>
      <c r="G391" s="60"/>
      <c r="H391" s="62"/>
      <c r="I391" s="60"/>
      <c r="J391" s="25"/>
      <c r="L391" s="26"/>
      <c r="M391" s="26"/>
      <c r="N391" s="26"/>
      <c r="O391" s="26"/>
    </row>
    <row r="392" spans="1:15" s="23" customFormat="1" ht="24.95" customHeight="1" x14ac:dyDescent="0.45">
      <c r="A392" s="65"/>
      <c r="B392" s="63"/>
      <c r="C392" s="64"/>
      <c r="D392" s="64"/>
      <c r="E392" s="60"/>
      <c r="F392" s="61"/>
      <c r="G392" s="60"/>
      <c r="H392" s="62"/>
      <c r="I392" s="60"/>
      <c r="J392" s="25"/>
      <c r="L392" s="26"/>
      <c r="M392" s="26"/>
      <c r="N392" s="26"/>
      <c r="O392" s="26"/>
    </row>
    <row r="393" spans="1:15" s="23" customFormat="1" ht="24.95" customHeight="1" x14ac:dyDescent="0.45">
      <c r="A393" s="65"/>
      <c r="B393" s="63"/>
      <c r="C393" s="64"/>
      <c r="D393" s="64"/>
      <c r="E393" s="60"/>
      <c r="F393" s="61"/>
      <c r="G393" s="60"/>
      <c r="H393" s="62"/>
      <c r="I393" s="60"/>
      <c r="J393" s="25"/>
      <c r="L393" s="26"/>
      <c r="M393" s="26"/>
      <c r="N393" s="26"/>
      <c r="O393" s="26"/>
    </row>
    <row r="394" spans="1:15" s="23" customFormat="1" ht="24.95" customHeight="1" x14ac:dyDescent="0.45">
      <c r="A394" s="65"/>
      <c r="B394" s="63"/>
      <c r="C394" s="64"/>
      <c r="D394" s="64"/>
      <c r="E394" s="60"/>
      <c r="F394" s="61"/>
      <c r="G394" s="60"/>
      <c r="H394" s="62"/>
      <c r="I394" s="60"/>
      <c r="J394" s="25"/>
      <c r="L394" s="26"/>
      <c r="M394" s="26"/>
      <c r="N394" s="26"/>
      <c r="O394" s="26"/>
    </row>
    <row r="395" spans="1:15" s="23" customFormat="1" ht="24.95" customHeight="1" x14ac:dyDescent="0.45">
      <c r="A395" s="65"/>
      <c r="B395" s="63"/>
      <c r="C395" s="64"/>
      <c r="D395" s="64"/>
      <c r="E395" s="60"/>
      <c r="F395" s="61"/>
      <c r="G395" s="60"/>
      <c r="H395" s="62"/>
      <c r="I395" s="60"/>
      <c r="J395" s="25"/>
      <c r="L395" s="26"/>
      <c r="M395" s="26"/>
      <c r="N395" s="26"/>
      <c r="O395" s="26"/>
    </row>
    <row r="396" spans="1:15" s="23" customFormat="1" ht="24.95" customHeight="1" x14ac:dyDescent="0.45">
      <c r="A396" s="65"/>
      <c r="B396" s="63"/>
      <c r="C396" s="64"/>
      <c r="D396" s="64"/>
      <c r="E396" s="60"/>
      <c r="F396" s="61"/>
      <c r="G396" s="60"/>
      <c r="H396" s="62"/>
      <c r="I396" s="60"/>
      <c r="J396" s="25"/>
      <c r="L396" s="26"/>
      <c r="M396" s="26"/>
      <c r="N396" s="26"/>
      <c r="O396" s="26"/>
    </row>
    <row r="397" spans="1:15" s="23" customFormat="1" ht="24.95" customHeight="1" x14ac:dyDescent="0.45">
      <c r="A397" s="65"/>
      <c r="B397" s="63"/>
      <c r="C397" s="64"/>
      <c r="D397" s="64"/>
      <c r="E397" s="60"/>
      <c r="F397" s="61"/>
      <c r="G397" s="60"/>
      <c r="H397" s="62"/>
      <c r="I397" s="60"/>
      <c r="J397" s="25"/>
      <c r="L397" s="26"/>
      <c r="M397" s="26"/>
      <c r="N397" s="26"/>
      <c r="O397" s="26"/>
    </row>
    <row r="398" spans="1:15" s="23" customFormat="1" ht="24.95" customHeight="1" x14ac:dyDescent="0.45">
      <c r="A398" s="65"/>
      <c r="B398" s="63"/>
      <c r="C398" s="64"/>
      <c r="D398" s="64"/>
      <c r="E398" s="60"/>
      <c r="F398" s="61"/>
      <c r="G398" s="60"/>
      <c r="H398" s="62"/>
      <c r="I398" s="60"/>
      <c r="J398" s="25"/>
      <c r="L398" s="26"/>
      <c r="M398" s="26"/>
      <c r="N398" s="26"/>
      <c r="O398" s="26"/>
    </row>
    <row r="399" spans="1:15" s="23" customFormat="1" ht="24.95" customHeight="1" x14ac:dyDescent="0.45">
      <c r="A399" s="65"/>
      <c r="B399" s="63"/>
      <c r="C399" s="64"/>
      <c r="D399" s="64"/>
      <c r="E399" s="60"/>
      <c r="F399" s="61"/>
      <c r="G399" s="60"/>
      <c r="H399" s="62"/>
      <c r="I399" s="60"/>
      <c r="J399" s="25"/>
      <c r="L399" s="26"/>
      <c r="M399" s="26"/>
      <c r="N399" s="26"/>
      <c r="O399" s="26"/>
    </row>
    <row r="400" spans="1:15" s="23" customFormat="1" ht="24.95" customHeight="1" x14ac:dyDescent="0.45">
      <c r="A400" s="65"/>
      <c r="B400" s="63"/>
      <c r="C400" s="64"/>
      <c r="D400" s="64"/>
      <c r="E400" s="60"/>
      <c r="F400" s="61"/>
      <c r="G400" s="60"/>
      <c r="H400" s="62"/>
      <c r="I400" s="60"/>
      <c r="J400" s="25"/>
      <c r="L400" s="26"/>
      <c r="M400" s="26"/>
      <c r="N400" s="26"/>
      <c r="O400" s="26"/>
    </row>
    <row r="401" spans="1:15" s="23" customFormat="1" ht="24.95" customHeight="1" x14ac:dyDescent="0.45">
      <c r="A401" s="65"/>
      <c r="B401" s="63"/>
      <c r="C401" s="64"/>
      <c r="D401" s="64"/>
      <c r="E401" s="60"/>
      <c r="F401" s="61"/>
      <c r="G401" s="60"/>
      <c r="H401" s="62"/>
      <c r="I401" s="60"/>
      <c r="J401" s="25"/>
      <c r="L401" s="26"/>
      <c r="M401" s="26"/>
      <c r="N401" s="26"/>
      <c r="O401" s="26"/>
    </row>
    <row r="402" spans="1:15" s="23" customFormat="1" ht="24.95" customHeight="1" x14ac:dyDescent="0.45">
      <c r="A402" s="65"/>
      <c r="B402" s="63"/>
      <c r="C402" s="64"/>
      <c r="D402" s="64"/>
      <c r="E402" s="60"/>
      <c r="F402" s="61"/>
      <c r="G402" s="60"/>
      <c r="H402" s="62"/>
      <c r="I402" s="60"/>
      <c r="J402" s="25"/>
      <c r="L402" s="26"/>
      <c r="M402" s="26"/>
      <c r="N402" s="26"/>
      <c r="O402" s="26"/>
    </row>
    <row r="403" spans="1:15" s="23" customFormat="1" ht="24.95" customHeight="1" x14ac:dyDescent="0.45">
      <c r="A403" s="65"/>
      <c r="B403" s="63"/>
      <c r="C403" s="64"/>
      <c r="D403" s="64"/>
      <c r="E403" s="60"/>
      <c r="F403" s="61"/>
      <c r="G403" s="60"/>
      <c r="H403" s="62"/>
      <c r="I403" s="60"/>
      <c r="J403" s="25"/>
      <c r="L403" s="26"/>
      <c r="M403" s="26"/>
      <c r="N403" s="26"/>
      <c r="O403" s="26"/>
    </row>
    <row r="404" spans="1:15" s="23" customFormat="1" ht="24.95" customHeight="1" x14ac:dyDescent="0.45">
      <c r="A404" s="65"/>
      <c r="B404" s="63"/>
      <c r="C404" s="64"/>
      <c r="D404" s="64"/>
      <c r="E404" s="60"/>
      <c r="F404" s="61"/>
      <c r="G404" s="60"/>
      <c r="H404" s="62"/>
      <c r="I404" s="60"/>
      <c r="J404" s="25"/>
      <c r="L404" s="26"/>
      <c r="M404" s="26"/>
      <c r="N404" s="26"/>
      <c r="O404" s="26"/>
    </row>
    <row r="405" spans="1:15" s="23" customFormat="1" ht="24.95" customHeight="1" x14ac:dyDescent="0.45">
      <c r="A405" s="65"/>
      <c r="B405" s="63"/>
      <c r="C405" s="64"/>
      <c r="D405" s="64"/>
      <c r="E405" s="60"/>
      <c r="F405" s="61"/>
      <c r="G405" s="60"/>
      <c r="H405" s="62"/>
      <c r="I405" s="60"/>
      <c r="J405" s="25"/>
      <c r="L405" s="26"/>
      <c r="M405" s="26"/>
      <c r="N405" s="26"/>
      <c r="O405" s="26"/>
    </row>
    <row r="406" spans="1:15" s="23" customFormat="1" ht="24.95" customHeight="1" x14ac:dyDescent="0.45">
      <c r="A406" s="65"/>
      <c r="B406" s="63"/>
      <c r="C406" s="64"/>
      <c r="D406" s="64"/>
      <c r="E406" s="60"/>
      <c r="F406" s="61"/>
      <c r="G406" s="60"/>
      <c r="H406" s="62"/>
      <c r="I406" s="60"/>
      <c r="J406" s="25"/>
      <c r="L406" s="26"/>
      <c r="M406" s="26"/>
      <c r="N406" s="26"/>
      <c r="O406" s="26"/>
    </row>
    <row r="407" spans="1:15" s="23" customFormat="1" ht="24.95" customHeight="1" x14ac:dyDescent="0.45">
      <c r="A407" s="65"/>
      <c r="B407" s="63"/>
      <c r="C407" s="64"/>
      <c r="D407" s="64"/>
      <c r="E407" s="60"/>
      <c r="F407" s="61"/>
      <c r="G407" s="60"/>
      <c r="H407" s="62"/>
      <c r="I407" s="60"/>
      <c r="J407" s="25"/>
      <c r="L407" s="26"/>
      <c r="M407" s="26"/>
      <c r="N407" s="26"/>
      <c r="O407" s="26"/>
    </row>
    <row r="408" spans="1:15" s="23" customFormat="1" ht="24.95" customHeight="1" x14ac:dyDescent="0.45">
      <c r="A408" s="65"/>
      <c r="B408" s="63"/>
      <c r="C408" s="64"/>
      <c r="D408" s="64"/>
      <c r="E408" s="60"/>
      <c r="F408" s="61"/>
      <c r="G408" s="60"/>
      <c r="H408" s="62"/>
      <c r="I408" s="60"/>
      <c r="J408" s="25"/>
      <c r="L408" s="26"/>
      <c r="M408" s="26"/>
      <c r="N408" s="26"/>
      <c r="O408" s="26"/>
    </row>
    <row r="409" spans="1:15" s="23" customFormat="1" ht="24.95" customHeight="1" x14ac:dyDescent="0.45">
      <c r="A409" s="65"/>
      <c r="B409" s="63"/>
      <c r="C409" s="64"/>
      <c r="D409" s="64"/>
      <c r="E409" s="60"/>
      <c r="F409" s="61"/>
      <c r="G409" s="60"/>
      <c r="H409" s="62"/>
      <c r="I409" s="60"/>
      <c r="J409" s="25"/>
      <c r="L409" s="26"/>
      <c r="M409" s="26"/>
      <c r="N409" s="26"/>
      <c r="O409" s="26"/>
    </row>
    <row r="410" spans="1:15" s="23" customFormat="1" ht="24.95" customHeight="1" x14ac:dyDescent="0.45">
      <c r="A410" s="65"/>
      <c r="B410" s="63"/>
      <c r="C410" s="64"/>
      <c r="D410" s="64"/>
      <c r="E410" s="60"/>
      <c r="F410" s="61"/>
      <c r="G410" s="60"/>
      <c r="H410" s="62"/>
      <c r="I410" s="60"/>
      <c r="J410" s="25"/>
      <c r="L410" s="26"/>
      <c r="M410" s="26"/>
      <c r="N410" s="26"/>
      <c r="O410" s="26"/>
    </row>
    <row r="411" spans="1:15" s="23" customFormat="1" ht="24.95" customHeight="1" x14ac:dyDescent="0.45">
      <c r="A411" s="65"/>
      <c r="B411" s="63"/>
      <c r="C411" s="64"/>
      <c r="D411" s="64"/>
      <c r="E411" s="60"/>
      <c r="F411" s="61"/>
      <c r="G411" s="60"/>
      <c r="H411" s="62"/>
      <c r="I411" s="60"/>
      <c r="J411" s="25"/>
      <c r="L411" s="26"/>
      <c r="M411" s="26"/>
      <c r="N411" s="26"/>
      <c r="O411" s="26"/>
    </row>
    <row r="412" spans="1:15" s="23" customFormat="1" ht="24.95" customHeight="1" x14ac:dyDescent="0.45">
      <c r="A412" s="65"/>
      <c r="B412" s="63"/>
      <c r="C412" s="64"/>
      <c r="D412" s="64"/>
      <c r="E412" s="60"/>
      <c r="F412" s="61"/>
      <c r="G412" s="60"/>
      <c r="H412" s="62"/>
      <c r="I412" s="60"/>
      <c r="J412" s="25"/>
      <c r="L412" s="26"/>
      <c r="M412" s="26"/>
      <c r="N412" s="26"/>
      <c r="O412" s="26"/>
    </row>
    <row r="413" spans="1:15" s="23" customFormat="1" ht="24.95" customHeight="1" x14ac:dyDescent="0.45">
      <c r="A413" s="65"/>
      <c r="B413" s="63"/>
      <c r="C413" s="64"/>
      <c r="D413" s="64"/>
      <c r="E413" s="60"/>
      <c r="F413" s="61"/>
      <c r="G413" s="60"/>
      <c r="H413" s="62"/>
      <c r="I413" s="60"/>
      <c r="J413" s="25"/>
      <c r="L413" s="26"/>
      <c r="M413" s="26"/>
      <c r="N413" s="26"/>
      <c r="O413" s="26"/>
    </row>
    <row r="414" spans="1:15" s="23" customFormat="1" ht="24.95" customHeight="1" x14ac:dyDescent="0.45">
      <c r="A414" s="65"/>
      <c r="B414" s="63"/>
      <c r="C414" s="64"/>
      <c r="D414" s="64"/>
      <c r="E414" s="60"/>
      <c r="F414" s="61"/>
      <c r="G414" s="60"/>
      <c r="H414" s="62"/>
      <c r="I414" s="60"/>
      <c r="J414" s="25"/>
      <c r="L414" s="26"/>
      <c r="M414" s="26"/>
      <c r="N414" s="26"/>
      <c r="O414" s="26"/>
    </row>
    <row r="415" spans="1:15" s="23" customFormat="1" ht="24.95" customHeight="1" x14ac:dyDescent="0.45">
      <c r="A415" s="65"/>
      <c r="B415" s="63"/>
      <c r="C415" s="64"/>
      <c r="D415" s="64"/>
      <c r="E415" s="60"/>
      <c r="F415" s="61"/>
      <c r="G415" s="60"/>
      <c r="H415" s="62"/>
      <c r="I415" s="60"/>
      <c r="J415" s="25"/>
      <c r="L415" s="26"/>
      <c r="M415" s="26"/>
      <c r="N415" s="26"/>
      <c r="O415" s="26"/>
    </row>
    <row r="416" spans="1:15" s="23" customFormat="1" ht="24.95" customHeight="1" x14ac:dyDescent="0.45">
      <c r="A416" s="65"/>
      <c r="B416" s="63"/>
      <c r="C416" s="64"/>
      <c r="D416" s="64"/>
      <c r="E416" s="60"/>
      <c r="F416" s="61"/>
      <c r="G416" s="60"/>
      <c r="H416" s="62"/>
      <c r="I416" s="60"/>
      <c r="J416" s="25"/>
      <c r="L416" s="26"/>
      <c r="M416" s="26"/>
      <c r="N416" s="26"/>
      <c r="O416" s="26"/>
    </row>
    <row r="417" spans="1:15" s="23" customFormat="1" ht="24.95" customHeight="1" x14ac:dyDescent="0.45">
      <c r="A417" s="65"/>
      <c r="B417" s="63"/>
      <c r="C417" s="64"/>
      <c r="D417" s="64"/>
      <c r="E417" s="60"/>
      <c r="F417" s="61"/>
      <c r="G417" s="60"/>
      <c r="H417" s="62"/>
      <c r="I417" s="60"/>
      <c r="J417" s="25"/>
      <c r="L417" s="26"/>
      <c r="M417" s="26"/>
      <c r="N417" s="26"/>
      <c r="O417" s="26"/>
    </row>
    <row r="418" spans="1:15" s="23" customFormat="1" ht="24.95" customHeight="1" x14ac:dyDescent="0.45">
      <c r="A418" s="65"/>
      <c r="B418" s="63"/>
      <c r="C418" s="64"/>
      <c r="D418" s="64"/>
      <c r="E418" s="60"/>
      <c r="F418" s="61"/>
      <c r="G418" s="60"/>
      <c r="H418" s="62"/>
      <c r="I418" s="60"/>
      <c r="J418" s="25"/>
      <c r="L418" s="26"/>
      <c r="M418" s="26"/>
      <c r="N418" s="26"/>
      <c r="O418" s="26"/>
    </row>
    <row r="419" spans="1:15" s="23" customFormat="1" ht="24.95" customHeight="1" x14ac:dyDescent="0.45">
      <c r="A419" s="66"/>
      <c r="B419" s="63"/>
      <c r="C419" s="64"/>
      <c r="D419" s="64"/>
      <c r="E419" s="60"/>
      <c r="F419" s="61"/>
      <c r="G419" s="60"/>
      <c r="H419" s="62"/>
      <c r="I419" s="60"/>
      <c r="J419" s="25"/>
      <c r="L419" s="26"/>
      <c r="M419" s="26"/>
      <c r="N419" s="26"/>
      <c r="O419" s="26"/>
    </row>
    <row r="420" spans="1:15" s="23" customFormat="1" ht="24.95" customHeight="1" x14ac:dyDescent="0.45">
      <c r="A420" s="66"/>
      <c r="B420" s="63"/>
      <c r="C420" s="64"/>
      <c r="D420" s="64"/>
      <c r="E420" s="60"/>
      <c r="F420" s="61"/>
      <c r="G420" s="60"/>
      <c r="H420" s="62"/>
      <c r="I420" s="60"/>
      <c r="J420" s="25"/>
      <c r="L420" s="26"/>
      <c r="M420" s="26"/>
      <c r="N420" s="26"/>
      <c r="O420" s="26"/>
    </row>
    <row r="421" spans="1:15" s="23" customFormat="1" ht="24.95" customHeight="1" x14ac:dyDescent="0.45">
      <c r="A421" s="66"/>
      <c r="B421" s="63"/>
      <c r="C421" s="64"/>
      <c r="D421" s="64"/>
      <c r="E421" s="60"/>
      <c r="F421" s="61"/>
      <c r="G421" s="60"/>
      <c r="H421" s="62"/>
      <c r="I421" s="60"/>
      <c r="J421" s="25"/>
      <c r="L421" s="26"/>
      <c r="M421" s="26"/>
      <c r="N421" s="26"/>
      <c r="O421" s="26"/>
    </row>
    <row r="661" spans="1:15" ht="24.95" customHeight="1" x14ac:dyDescent="0.45">
      <c r="A661" s="43" t="s">
        <v>83</v>
      </c>
      <c r="B661" s="44" t="s">
        <v>82</v>
      </c>
      <c r="C661" s="43" t="s">
        <v>81</v>
      </c>
      <c r="D661" s="43" t="s">
        <v>84</v>
      </c>
      <c r="E661" s="30" t="s">
        <v>80</v>
      </c>
      <c r="F661" s="31">
        <v>1.036</v>
      </c>
      <c r="G661" s="30">
        <v>4</v>
      </c>
      <c r="H661" s="32" t="s">
        <v>52</v>
      </c>
      <c r="I661" s="30">
        <v>11.35</v>
      </c>
      <c r="J661" s="30">
        <v>114</v>
      </c>
      <c r="K661" s="33">
        <v>115.652</v>
      </c>
      <c r="L661" s="34">
        <v>7.07</v>
      </c>
      <c r="M661" s="34">
        <v>1.6</v>
      </c>
      <c r="N661" s="34">
        <f t="shared" ref="N661" si="21">3.14*M661*M661*L661/4</f>
        <v>14.207872000000002</v>
      </c>
      <c r="O661" s="34">
        <f t="shared" ref="O661" si="22">K661/N661</f>
        <v>8.1399945044549948</v>
      </c>
    </row>
  </sheetData>
  <customSheetViews>
    <customSheetView guid="{8164602C-BD38-4F32-85B5-44B0A62E079A}" scale="55" showPageBreaks="1" printArea="1" state="hidden" view="pageBreakPreview" showRuler="0" topLeftCell="A199">
      <selection activeCell="D214" sqref="D214"/>
      <rowBreaks count="6" manualBreakCount="6">
        <brk id="42" max="14" man="1"/>
        <brk id="77" max="14" man="1"/>
        <brk id="113" max="14" man="1"/>
        <brk id="148" max="14" man="1"/>
        <brk id="184" max="14" man="1"/>
        <brk id="217" max="14" man="1"/>
      </rowBreaks>
      <pageMargins left="0.75" right="0.75" top="1" bottom="0.51" header="0.5" footer="0.5"/>
      <printOptions gridLines="1"/>
      <pageSetup scale="29" orientation="landscape" horizontalDpi="4294967292" verticalDpi="360" r:id="rId1"/>
      <headerFooter alignWithMargins="0">
        <oddHeader xml:space="preserve">&amp;C&amp;"Arial,Bold"&amp;14 120 E2 Unknowns
summer 2003
</oddHeader>
      </headerFooter>
    </customSheetView>
  </customSheetViews>
  <phoneticPr fontId="0" type="noConversion"/>
  <printOptions gridLines="1"/>
  <pageMargins left="0.25" right="0.25" top="0.5" bottom="0.5" header="0" footer="0"/>
  <pageSetup pageOrder="overThenDown" orientation="landscape" r:id="rId2"/>
  <headerFooter alignWithMargins="0">
    <oddHeader xml:space="preserve">&amp;C&amp;"Arial,Bold"&amp;14 
</oddHeader>
  </headerFooter>
  <rowBreaks count="1" manualBreakCount="1">
    <brk id="3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Unknown Liquid</vt:lpstr>
      <vt:lpstr>Liquid checking</vt:lpstr>
      <vt:lpstr>Irregular Solid</vt:lpstr>
      <vt:lpstr>Cylinder</vt:lpstr>
      <vt:lpstr>Irregular checking</vt:lpstr>
      <vt:lpstr>Report</vt:lpstr>
      <vt:lpstr>Cylinder checking</vt:lpstr>
      <vt:lpstr>unknowns</vt:lpstr>
      <vt:lpstr>Sheet1</vt:lpstr>
      <vt:lpstr>unknowns!Print_Titles</vt:lpstr>
    </vt:vector>
  </TitlesOfParts>
  <Company>GCCCD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Grossmont-Cuyamaca Comm Coll</dc:creator>
  <cp:lastModifiedBy>Theresa Crume</cp:lastModifiedBy>
  <cp:lastPrinted>2018-04-03T20:47:32Z</cp:lastPrinted>
  <dcterms:created xsi:type="dcterms:W3CDTF">2001-01-25T21:04:26Z</dcterms:created>
  <dcterms:modified xsi:type="dcterms:W3CDTF">2022-02-10T00:23:25Z</dcterms:modified>
</cp:coreProperties>
</file>