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BA5" lockStructure="1"/>
  <bookViews>
    <workbookView xWindow="135" yWindow="-270" windowWidth="15480" windowHeight="8130"/>
  </bookViews>
  <sheets>
    <sheet name="Antacid Summary" sheetId="14" r:id="rId1"/>
    <sheet name="master check sheet" sheetId="4" state="hidden" r:id="rId2"/>
    <sheet name="check sheet #1" sheetId="2" state="hidden" r:id="rId3"/>
    <sheet name="antacid #1" sheetId="9" r:id="rId4"/>
    <sheet name="antacid #2" sheetId="10" r:id="rId5"/>
    <sheet name="check sheet #2" sheetId="5" state="hidden" r:id="rId6"/>
    <sheet name="antacid #3" sheetId="11" r:id="rId7"/>
    <sheet name="check sheet #3" sheetId="6" state="hidden" r:id="rId8"/>
    <sheet name="antacid #4" sheetId="12" r:id="rId9"/>
    <sheet name="check sheet #4" sheetId="7" state="hidden" r:id="rId10"/>
    <sheet name="Sheet3" sheetId="3" state="hidden" r:id="rId11"/>
  </sheets>
  <calcPr calcId="145621"/>
</workbook>
</file>

<file path=xl/calcChain.xml><?xml version="1.0" encoding="utf-8"?>
<calcChain xmlns="http://schemas.openxmlformats.org/spreadsheetml/2006/main">
  <c r="B9" i="12" l="1"/>
  <c r="B9" i="7" s="1"/>
  <c r="B9" i="11"/>
  <c r="B9" i="6" s="1"/>
  <c r="B9" i="10"/>
  <c r="B9" i="5" s="1"/>
  <c r="B9" i="9"/>
  <c r="B9" i="2" s="1"/>
  <c r="K20" i="4"/>
  <c r="K19" i="4"/>
  <c r="H20" i="4"/>
  <c r="H19" i="4"/>
  <c r="E20" i="4"/>
  <c r="E19" i="4"/>
  <c r="B20" i="4"/>
  <c r="B19" i="4"/>
  <c r="E9" i="4"/>
  <c r="B8" i="12" s="1"/>
  <c r="B8" i="7" s="1"/>
  <c r="E8" i="4"/>
  <c r="B38" i="4"/>
  <c r="C38" i="4" s="1"/>
  <c r="C29" i="14" s="1"/>
  <c r="H16" i="4"/>
  <c r="D112" i="6" s="1"/>
  <c r="K16" i="4"/>
  <c r="B6" i="12" s="1"/>
  <c r="K33" i="4"/>
  <c r="L33" i="4" s="1"/>
  <c r="L27" i="14" s="1"/>
  <c r="H33" i="4"/>
  <c r="I33" i="4" s="1"/>
  <c r="I27" i="14" s="1"/>
  <c r="E33" i="4"/>
  <c r="F33" i="4" s="1"/>
  <c r="F27" i="14" s="1"/>
  <c r="B33" i="4"/>
  <c r="K28" i="4"/>
  <c r="L28" i="4" s="1"/>
  <c r="L25" i="14" s="1"/>
  <c r="H28" i="4"/>
  <c r="I28" i="4" s="1"/>
  <c r="I25" i="14" s="1"/>
  <c r="E28" i="4"/>
  <c r="F28" i="4" s="1"/>
  <c r="F25" i="14" s="1"/>
  <c r="B28" i="4"/>
  <c r="C28" i="4" s="1"/>
  <c r="C25" i="14" s="1"/>
  <c r="K23" i="4"/>
  <c r="L23" i="4" s="1"/>
  <c r="L23" i="14" s="1"/>
  <c r="H23" i="4"/>
  <c r="I23" i="4" s="1"/>
  <c r="I23" i="14" s="1"/>
  <c r="E23" i="4"/>
  <c r="F23" i="4" s="1"/>
  <c r="F23" i="14" s="1"/>
  <c r="B23" i="4"/>
  <c r="C23" i="4" s="1"/>
  <c r="C23" i="14" s="1"/>
  <c r="K21" i="4"/>
  <c r="K18" i="4"/>
  <c r="D7" i="12" s="1"/>
  <c r="K17" i="4"/>
  <c r="B7" i="12" s="1"/>
  <c r="H21" i="4"/>
  <c r="H18" i="4"/>
  <c r="H17" i="4"/>
  <c r="B7" i="6" s="1"/>
  <c r="E21" i="4"/>
  <c r="E18" i="4"/>
  <c r="D7" i="10" s="1"/>
  <c r="E17" i="4"/>
  <c r="E16" i="4"/>
  <c r="B6" i="10" s="1"/>
  <c r="B21" i="4"/>
  <c r="B18" i="4"/>
  <c r="D7" i="2" s="1"/>
  <c r="B17" i="4"/>
  <c r="B16" i="4"/>
  <c r="B6" i="2" s="1"/>
  <c r="B9" i="4"/>
  <c r="B8" i="4"/>
  <c r="B5" i="4"/>
  <c r="B4" i="4"/>
  <c r="B3" i="4"/>
  <c r="A4" i="7" s="1"/>
  <c r="O26" i="4"/>
  <c r="P24" i="4"/>
  <c r="D99" i="7"/>
  <c r="F99" i="7" s="1"/>
  <c r="D94" i="7"/>
  <c r="E94" i="7" s="1"/>
  <c r="E52" i="12" s="1"/>
  <c r="D89" i="7"/>
  <c r="F89" i="7" s="1"/>
  <c r="D84" i="7"/>
  <c r="E84" i="7" s="1"/>
  <c r="E48" i="12" s="1"/>
  <c r="D79" i="7"/>
  <c r="F79" i="7" s="1"/>
  <c r="D74" i="7"/>
  <c r="E74" i="7" s="1"/>
  <c r="E44" i="12" s="1"/>
  <c r="D69" i="7"/>
  <c r="F69" i="7" s="1"/>
  <c r="D64" i="7"/>
  <c r="E64" i="7" s="1"/>
  <c r="E40" i="12" s="1"/>
  <c r="M59" i="7"/>
  <c r="O59" i="7" s="1"/>
  <c r="J59" i="7"/>
  <c r="K59" i="7" s="1"/>
  <c r="K38" i="12" s="1"/>
  <c r="G59" i="7"/>
  <c r="I59" i="7" s="1"/>
  <c r="D59" i="7"/>
  <c r="E59" i="7" s="1"/>
  <c r="E38" i="12" s="1"/>
  <c r="M54" i="7"/>
  <c r="O54" i="7" s="1"/>
  <c r="J54" i="7"/>
  <c r="K54" i="7" s="1"/>
  <c r="K36" i="12" s="1"/>
  <c r="G54" i="7"/>
  <c r="I54" i="7" s="1"/>
  <c r="M49" i="7"/>
  <c r="N49" i="7" s="1"/>
  <c r="N34" i="12" s="1"/>
  <c r="J49" i="7"/>
  <c r="L49" i="7" s="1"/>
  <c r="G49" i="7"/>
  <c r="H49" i="7" s="1"/>
  <c r="H34" i="12" s="1"/>
  <c r="D49" i="7"/>
  <c r="F49" i="7" s="1"/>
  <c r="M44" i="7"/>
  <c r="N44" i="7" s="1"/>
  <c r="N32" i="12" s="1"/>
  <c r="J44" i="7"/>
  <c r="L44" i="7" s="1"/>
  <c r="G44" i="7"/>
  <c r="H44" i="7" s="1"/>
  <c r="H32" i="12" s="1"/>
  <c r="D44" i="7"/>
  <c r="F44" i="7" s="1"/>
  <c r="M39" i="7"/>
  <c r="N39" i="7" s="1"/>
  <c r="N30" i="12" s="1"/>
  <c r="J39" i="7"/>
  <c r="L39" i="7" s="1"/>
  <c r="G39" i="7"/>
  <c r="H39" i="7" s="1"/>
  <c r="H30" i="12" s="1"/>
  <c r="D39" i="7"/>
  <c r="F39" i="7" s="1"/>
  <c r="M34" i="7"/>
  <c r="N34" i="7" s="1"/>
  <c r="N28" i="12" s="1"/>
  <c r="J34" i="7"/>
  <c r="L34" i="7" s="1"/>
  <c r="G34" i="7"/>
  <c r="H34" i="7" s="1"/>
  <c r="H28" i="12" s="1"/>
  <c r="D34" i="7"/>
  <c r="F34" i="7" s="1"/>
  <c r="M29" i="7"/>
  <c r="N29" i="7" s="1"/>
  <c r="N26" i="12" s="1"/>
  <c r="M28" i="7"/>
  <c r="M27" i="7"/>
  <c r="J29" i="7"/>
  <c r="L29" i="7" s="1"/>
  <c r="J28" i="7"/>
  <c r="J27" i="7"/>
  <c r="G29" i="7"/>
  <c r="H29" i="7" s="1"/>
  <c r="H26" i="12" s="1"/>
  <c r="G28" i="7"/>
  <c r="G27" i="7"/>
  <c r="D29" i="7"/>
  <c r="F29" i="7" s="1"/>
  <c r="D28" i="7"/>
  <c r="D27" i="7"/>
  <c r="M23" i="7"/>
  <c r="J23" i="7"/>
  <c r="G23" i="7"/>
  <c r="D23" i="7"/>
  <c r="M18" i="7"/>
  <c r="N18" i="7" s="1"/>
  <c r="N18" i="12" s="1"/>
  <c r="M17" i="7"/>
  <c r="M16" i="7"/>
  <c r="J18" i="7"/>
  <c r="J17" i="7"/>
  <c r="J16" i="7"/>
  <c r="G18" i="7"/>
  <c r="H18" i="7" s="1"/>
  <c r="H18" i="12" s="1"/>
  <c r="G17" i="7"/>
  <c r="G16" i="7"/>
  <c r="D18" i="7"/>
  <c r="E18" i="7" s="1"/>
  <c r="E18" i="12" s="1"/>
  <c r="D17" i="7"/>
  <c r="D16" i="7"/>
  <c r="B13" i="7"/>
  <c r="D80" i="7" s="1"/>
  <c r="D7" i="7"/>
  <c r="B7" i="7"/>
  <c r="D54" i="7"/>
  <c r="F54" i="7" s="1"/>
  <c r="K18" i="7"/>
  <c r="K18" i="12" s="1"/>
  <c r="D99" i="6"/>
  <c r="F99" i="6" s="1"/>
  <c r="D94" i="6"/>
  <c r="F94" i="6" s="1"/>
  <c r="D89" i="6"/>
  <c r="F89" i="6" s="1"/>
  <c r="D84" i="6"/>
  <c r="F84" i="6" s="1"/>
  <c r="D79" i="6"/>
  <c r="F79" i="6" s="1"/>
  <c r="D74" i="6"/>
  <c r="F74" i="6" s="1"/>
  <c r="D69" i="6"/>
  <c r="F69" i="6" s="1"/>
  <c r="D64" i="6"/>
  <c r="F64" i="6" s="1"/>
  <c r="M59" i="6"/>
  <c r="N59" i="6" s="1"/>
  <c r="N38" i="11" s="1"/>
  <c r="J59" i="6"/>
  <c r="K59" i="6" s="1"/>
  <c r="K38" i="11" s="1"/>
  <c r="G59" i="6"/>
  <c r="I59" i="6" s="1"/>
  <c r="D59" i="6"/>
  <c r="F59" i="6" s="1"/>
  <c r="M54" i="6"/>
  <c r="N54" i="6" s="1"/>
  <c r="N36" i="11" s="1"/>
  <c r="J54" i="6"/>
  <c r="K54" i="6" s="1"/>
  <c r="K36" i="11" s="1"/>
  <c r="G54" i="6"/>
  <c r="I54" i="6" s="1"/>
  <c r="D54" i="6"/>
  <c r="E54" i="6" s="1"/>
  <c r="E36" i="11" s="1"/>
  <c r="M49" i="6"/>
  <c r="N49" i="6" s="1"/>
  <c r="N34" i="11" s="1"/>
  <c r="J49" i="6"/>
  <c r="K49" i="6" s="1"/>
  <c r="K34" i="11" s="1"/>
  <c r="G49" i="6"/>
  <c r="H49" i="6" s="1"/>
  <c r="H34" i="11" s="1"/>
  <c r="D49" i="6"/>
  <c r="F49" i="6" s="1"/>
  <c r="M44" i="6"/>
  <c r="N44" i="6" s="1"/>
  <c r="N32" i="11" s="1"/>
  <c r="J44" i="6"/>
  <c r="K44" i="6" s="1"/>
  <c r="K32" i="11" s="1"/>
  <c r="G44" i="6"/>
  <c r="H44" i="6" s="1"/>
  <c r="H32" i="11" s="1"/>
  <c r="D44" i="6"/>
  <c r="F44" i="6" s="1"/>
  <c r="M39" i="6"/>
  <c r="N39" i="6" s="1"/>
  <c r="N30" i="11" s="1"/>
  <c r="J39" i="6"/>
  <c r="K39" i="6" s="1"/>
  <c r="K30" i="11" s="1"/>
  <c r="G39" i="6"/>
  <c r="H39" i="6" s="1"/>
  <c r="H30" i="11" s="1"/>
  <c r="D39" i="6"/>
  <c r="F39" i="6" s="1"/>
  <c r="M34" i="6"/>
  <c r="N34" i="6" s="1"/>
  <c r="N28" i="11" s="1"/>
  <c r="J34" i="6"/>
  <c r="K34" i="6" s="1"/>
  <c r="K28" i="11" s="1"/>
  <c r="G34" i="6"/>
  <c r="H34" i="6" s="1"/>
  <c r="H28" i="11" s="1"/>
  <c r="D34" i="6"/>
  <c r="F34" i="6" s="1"/>
  <c r="M29" i="6"/>
  <c r="N29" i="6" s="1"/>
  <c r="N26" i="11" s="1"/>
  <c r="M28" i="6"/>
  <c r="M27" i="6"/>
  <c r="J29" i="6"/>
  <c r="K29" i="6" s="1"/>
  <c r="K26" i="11" s="1"/>
  <c r="J28" i="6"/>
  <c r="J27" i="6"/>
  <c r="G29" i="6"/>
  <c r="I29" i="6" s="1"/>
  <c r="G28" i="6"/>
  <c r="G27" i="6"/>
  <c r="D29" i="6"/>
  <c r="E29" i="6" s="1"/>
  <c r="E26" i="11" s="1"/>
  <c r="D28" i="6"/>
  <c r="D27" i="6"/>
  <c r="M23" i="6"/>
  <c r="J23" i="6"/>
  <c r="G23" i="6"/>
  <c r="D23" i="6"/>
  <c r="M18" i="6"/>
  <c r="M17" i="6"/>
  <c r="M16" i="6"/>
  <c r="J18" i="6"/>
  <c r="J17" i="6"/>
  <c r="J16" i="6"/>
  <c r="G18" i="6"/>
  <c r="G17" i="6"/>
  <c r="G16" i="6"/>
  <c r="D18" i="6"/>
  <c r="D17" i="6"/>
  <c r="D16" i="6"/>
  <c r="B13" i="6"/>
  <c r="D80" i="6" s="1"/>
  <c r="D81" i="6" s="1"/>
  <c r="D82" i="6" s="1"/>
  <c r="D7" i="11"/>
  <c r="B7" i="11"/>
  <c r="D99" i="5"/>
  <c r="F99" i="5" s="1"/>
  <c r="D94" i="5"/>
  <c r="F94" i="5" s="1"/>
  <c r="D89" i="5"/>
  <c r="F89" i="5" s="1"/>
  <c r="D84" i="5"/>
  <c r="D79" i="5"/>
  <c r="F79" i="5" s="1"/>
  <c r="D74" i="5"/>
  <c r="F74" i="5" s="1"/>
  <c r="D69" i="5"/>
  <c r="F69" i="5" s="1"/>
  <c r="D64" i="5"/>
  <c r="F64" i="5" s="1"/>
  <c r="D59" i="5"/>
  <c r="E59" i="5" s="1"/>
  <c r="E38" i="10" s="1"/>
  <c r="G59" i="5"/>
  <c r="I59" i="5" s="1"/>
  <c r="J59" i="5"/>
  <c r="L59" i="5" s="1"/>
  <c r="M59" i="5"/>
  <c r="N59" i="5" s="1"/>
  <c r="N38" i="10" s="1"/>
  <c r="M54" i="5"/>
  <c r="N54" i="5" s="1"/>
  <c r="N36" i="10" s="1"/>
  <c r="J54" i="5"/>
  <c r="L54" i="5" s="1"/>
  <c r="G54" i="5"/>
  <c r="I54" i="5" s="1"/>
  <c r="D54" i="5"/>
  <c r="E54" i="5" s="1"/>
  <c r="E36" i="10" s="1"/>
  <c r="D49" i="5"/>
  <c r="E49" i="5" s="1"/>
  <c r="E34" i="10" s="1"/>
  <c r="G49" i="5"/>
  <c r="I49" i="5" s="1"/>
  <c r="J49" i="5"/>
  <c r="L49" i="5" s="1"/>
  <c r="M49" i="5"/>
  <c r="N49" i="5" s="1"/>
  <c r="N34" i="10" s="1"/>
  <c r="M44" i="5"/>
  <c r="N44" i="5" s="1"/>
  <c r="N32" i="10" s="1"/>
  <c r="J44" i="5"/>
  <c r="L44" i="5" s="1"/>
  <c r="G44" i="5"/>
  <c r="I44" i="5" s="1"/>
  <c r="D44" i="5"/>
  <c r="E44" i="5" s="1"/>
  <c r="E32" i="10" s="1"/>
  <c r="M39" i="5"/>
  <c r="N39" i="5" s="1"/>
  <c r="N30" i="10" s="1"/>
  <c r="J39" i="5"/>
  <c r="L39" i="5" s="1"/>
  <c r="G39" i="5"/>
  <c r="H39" i="5" s="1"/>
  <c r="H30" i="10" s="1"/>
  <c r="D39" i="5"/>
  <c r="F39" i="5" s="1"/>
  <c r="M34" i="5"/>
  <c r="N34" i="5" s="1"/>
  <c r="N28" i="10" s="1"/>
  <c r="J34" i="5"/>
  <c r="K34" i="5" s="1"/>
  <c r="K28" i="10" s="1"/>
  <c r="G34" i="5"/>
  <c r="H34" i="5" s="1"/>
  <c r="H28" i="10" s="1"/>
  <c r="D34" i="5"/>
  <c r="F34" i="5" s="1"/>
  <c r="M29" i="5"/>
  <c r="N29" i="5" s="1"/>
  <c r="N26" i="10" s="1"/>
  <c r="M28" i="5"/>
  <c r="M27" i="5"/>
  <c r="J29" i="5"/>
  <c r="K29" i="5" s="1"/>
  <c r="K26" i="10" s="1"/>
  <c r="J28" i="5"/>
  <c r="J27" i="5"/>
  <c r="G29" i="5"/>
  <c r="I29" i="5" s="1"/>
  <c r="G28" i="5"/>
  <c r="G27" i="5"/>
  <c r="D29" i="5"/>
  <c r="E29" i="5" s="1"/>
  <c r="E26" i="10" s="1"/>
  <c r="D28" i="5"/>
  <c r="D27" i="5"/>
  <c r="M23" i="5"/>
  <c r="J23" i="5"/>
  <c r="G23" i="5"/>
  <c r="D23" i="5"/>
  <c r="M18" i="5"/>
  <c r="N18" i="5" s="1"/>
  <c r="N18" i="10" s="1"/>
  <c r="M17" i="5"/>
  <c r="M16" i="5"/>
  <c r="J18" i="5"/>
  <c r="K18" i="5" s="1"/>
  <c r="K18" i="10" s="1"/>
  <c r="J17" i="5"/>
  <c r="J16" i="5"/>
  <c r="G18" i="5"/>
  <c r="H18" i="5" s="1"/>
  <c r="H18" i="10" s="1"/>
  <c r="G17" i="5"/>
  <c r="G16" i="5"/>
  <c r="D18" i="5"/>
  <c r="E18" i="5" s="1"/>
  <c r="E18" i="10" s="1"/>
  <c r="D17" i="5"/>
  <c r="D16" i="5"/>
  <c r="B13" i="5"/>
  <c r="B7" i="10"/>
  <c r="A4" i="10"/>
  <c r="D99" i="2"/>
  <c r="E99" i="2" s="1"/>
  <c r="D94" i="2"/>
  <c r="E94" i="2" s="1"/>
  <c r="D89" i="2"/>
  <c r="F89" i="2" s="1"/>
  <c r="D84" i="2"/>
  <c r="D79" i="2"/>
  <c r="E79" i="2" s="1"/>
  <c r="D69" i="2"/>
  <c r="E69" i="2" s="1"/>
  <c r="D74" i="2"/>
  <c r="E74" i="2" s="1"/>
  <c r="E42" i="9" s="1"/>
  <c r="D64" i="2"/>
  <c r="E64" i="2" s="1"/>
  <c r="E38" i="9" s="1"/>
  <c r="M59" i="2"/>
  <c r="N59" i="2" s="1"/>
  <c r="N36" i="9" s="1"/>
  <c r="J59" i="2"/>
  <c r="L59" i="2" s="1"/>
  <c r="G59" i="2"/>
  <c r="H59" i="2" s="1"/>
  <c r="H36" i="9" s="1"/>
  <c r="D59" i="2"/>
  <c r="F59" i="2" s="1"/>
  <c r="M54" i="2"/>
  <c r="O54" i="2" s="1"/>
  <c r="J54" i="2"/>
  <c r="K54" i="2" s="1"/>
  <c r="K34" i="9" s="1"/>
  <c r="G54" i="2"/>
  <c r="I54" i="2" s="1"/>
  <c r="D54" i="2"/>
  <c r="E54" i="2" s="1"/>
  <c r="E34" i="9" s="1"/>
  <c r="M49" i="2"/>
  <c r="N49" i="2" s="1"/>
  <c r="N32" i="9" s="1"/>
  <c r="J49" i="2"/>
  <c r="L49" i="2" s="1"/>
  <c r="G49" i="2"/>
  <c r="H49" i="2" s="1"/>
  <c r="H32" i="9" s="1"/>
  <c r="D49" i="2"/>
  <c r="F49" i="2" s="1"/>
  <c r="M44" i="2"/>
  <c r="O44" i="2" s="1"/>
  <c r="J44" i="2"/>
  <c r="K44" i="2" s="1"/>
  <c r="K30" i="9" s="1"/>
  <c r="G44" i="2"/>
  <c r="I44" i="2" s="1"/>
  <c r="D44" i="2"/>
  <c r="E44" i="2" s="1"/>
  <c r="M39" i="2"/>
  <c r="O39" i="2" s="1"/>
  <c r="J39" i="2"/>
  <c r="L39" i="2" s="1"/>
  <c r="G39" i="2"/>
  <c r="I39" i="2" s="1"/>
  <c r="D39" i="2"/>
  <c r="F39" i="2" s="1"/>
  <c r="M34" i="2"/>
  <c r="O34" i="2" s="1"/>
  <c r="J34" i="2"/>
  <c r="K34" i="2" s="1"/>
  <c r="G34" i="2"/>
  <c r="I34" i="2" s="1"/>
  <c r="D34" i="2"/>
  <c r="E34" i="2" s="1"/>
  <c r="M29" i="2"/>
  <c r="O29" i="2" s="1"/>
  <c r="M28" i="2"/>
  <c r="M27" i="2"/>
  <c r="J29" i="2"/>
  <c r="L29" i="2" s="1"/>
  <c r="J28" i="2"/>
  <c r="J27" i="2"/>
  <c r="G29" i="2"/>
  <c r="I29" i="2" s="1"/>
  <c r="G28" i="2"/>
  <c r="G27" i="2"/>
  <c r="D29" i="2"/>
  <c r="F29" i="2" s="1"/>
  <c r="D28" i="2"/>
  <c r="D27" i="2"/>
  <c r="M23" i="2"/>
  <c r="J23" i="2"/>
  <c r="G23" i="2"/>
  <c r="D23" i="2"/>
  <c r="M18" i="2"/>
  <c r="N18" i="2" s="1"/>
  <c r="N18" i="9" s="1"/>
  <c r="M17" i="2"/>
  <c r="M16" i="2"/>
  <c r="J18" i="2"/>
  <c r="K18" i="2" s="1"/>
  <c r="K18" i="9" s="1"/>
  <c r="J17" i="2"/>
  <c r="J16" i="2"/>
  <c r="G18" i="2"/>
  <c r="H18" i="2" s="1"/>
  <c r="H18" i="9" s="1"/>
  <c r="G17" i="2"/>
  <c r="G16" i="2"/>
  <c r="D18" i="2"/>
  <c r="E18" i="2" s="1"/>
  <c r="E18" i="9" s="1"/>
  <c r="D17" i="2"/>
  <c r="D16" i="2"/>
  <c r="B13" i="2"/>
  <c r="D75" i="2" s="1"/>
  <c r="D7" i="9"/>
  <c r="B7" i="9"/>
  <c r="B6" i="9"/>
  <c r="D7" i="6"/>
  <c r="D7" i="5"/>
  <c r="B7" i="5"/>
  <c r="A4" i="5"/>
  <c r="B7" i="2"/>
  <c r="A4" i="2" l="1"/>
  <c r="A4" i="12"/>
  <c r="A4" i="6"/>
  <c r="A4" i="9"/>
  <c r="A4" i="11"/>
  <c r="B8" i="11"/>
  <c r="B8" i="6" s="1"/>
  <c r="M35" i="6" s="1"/>
  <c r="B8" i="9"/>
  <c r="B8" i="2" s="1"/>
  <c r="B8" i="10"/>
  <c r="B8" i="5" s="1"/>
  <c r="B6" i="7"/>
  <c r="B6" i="5"/>
  <c r="D80" i="2"/>
  <c r="D70" i="5"/>
  <c r="D70" i="6"/>
  <c r="D71" i="6" s="1"/>
  <c r="D72" i="6" s="1"/>
  <c r="D70" i="7"/>
  <c r="D80" i="5"/>
  <c r="D81" i="5" s="1"/>
  <c r="D82" i="5" s="1"/>
  <c r="J19" i="7"/>
  <c r="J20" i="7" s="1"/>
  <c r="J21" i="7" s="1"/>
  <c r="D30" i="7"/>
  <c r="D40" i="7" s="1"/>
  <c r="D45" i="7" s="1"/>
  <c r="D46" i="7" s="1"/>
  <c r="D47" i="7" s="1"/>
  <c r="J30" i="7"/>
  <c r="J40" i="7" s="1"/>
  <c r="J45" i="7" s="1"/>
  <c r="J46" i="7" s="1"/>
  <c r="J47" i="7" s="1"/>
  <c r="D19" i="7"/>
  <c r="G19" i="7"/>
  <c r="G20" i="7" s="1"/>
  <c r="G21" i="7" s="1"/>
  <c r="M19" i="7"/>
  <c r="M20" i="7" s="1"/>
  <c r="M21" i="7" s="1"/>
  <c r="G30" i="7"/>
  <c r="G31" i="7" s="1"/>
  <c r="G32" i="7" s="1"/>
  <c r="M30" i="7"/>
  <c r="E89" i="7"/>
  <c r="E50" i="12" s="1"/>
  <c r="E69" i="7"/>
  <c r="E42" i="12" s="1"/>
  <c r="E44" i="7"/>
  <c r="E32" i="12" s="1"/>
  <c r="E34" i="7"/>
  <c r="E28" i="12" s="1"/>
  <c r="H54" i="7"/>
  <c r="H36" i="12" s="1"/>
  <c r="K49" i="7"/>
  <c r="K34" i="12" s="1"/>
  <c r="K39" i="7"/>
  <c r="K30" i="12" s="1"/>
  <c r="K29" i="7"/>
  <c r="K26" i="12" s="1"/>
  <c r="N59" i="7"/>
  <c r="N38" i="12" s="1"/>
  <c r="E99" i="7"/>
  <c r="E54" i="12" s="1"/>
  <c r="E79" i="7"/>
  <c r="E46" i="12" s="1"/>
  <c r="E49" i="7"/>
  <c r="E34" i="12" s="1"/>
  <c r="E39" i="7"/>
  <c r="E30" i="12" s="1"/>
  <c r="E29" i="7"/>
  <c r="E26" i="12" s="1"/>
  <c r="H59" i="7"/>
  <c r="H38" i="12" s="1"/>
  <c r="K44" i="7"/>
  <c r="K32" i="12" s="1"/>
  <c r="K34" i="7"/>
  <c r="K28" i="12" s="1"/>
  <c r="N54" i="7"/>
  <c r="N36" i="12" s="1"/>
  <c r="M35" i="7"/>
  <c r="M36" i="7" s="1"/>
  <c r="M37" i="7" s="1"/>
  <c r="F94" i="7"/>
  <c r="F84" i="7"/>
  <c r="F74" i="7"/>
  <c r="F64" i="7"/>
  <c r="F59" i="7"/>
  <c r="I29" i="7"/>
  <c r="I34" i="7"/>
  <c r="I39" i="7"/>
  <c r="I44" i="7"/>
  <c r="I49" i="7"/>
  <c r="L59" i="7"/>
  <c r="L54" i="7"/>
  <c r="O29" i="7"/>
  <c r="O34" i="7"/>
  <c r="O39" i="7"/>
  <c r="O44" i="7"/>
  <c r="O49" i="7"/>
  <c r="F54" i="6"/>
  <c r="E54" i="7"/>
  <c r="E36" i="12" s="1"/>
  <c r="H29" i="6"/>
  <c r="H26" i="11" s="1"/>
  <c r="E99" i="6"/>
  <c r="E54" i="11" s="1"/>
  <c r="E94" i="6"/>
  <c r="E52" i="11" s="1"/>
  <c r="E89" i="6"/>
  <c r="E50" i="11" s="1"/>
  <c r="E84" i="6"/>
  <c r="E48" i="11" s="1"/>
  <c r="E79" i="6"/>
  <c r="E46" i="11" s="1"/>
  <c r="E74" i="6"/>
  <c r="E44" i="11" s="1"/>
  <c r="E69" i="6"/>
  <c r="E42" i="11" s="1"/>
  <c r="E64" i="6"/>
  <c r="E40" i="11" s="1"/>
  <c r="O59" i="6"/>
  <c r="L59" i="6"/>
  <c r="H59" i="6"/>
  <c r="H38" i="11" s="1"/>
  <c r="E59" i="6"/>
  <c r="E38" i="11" s="1"/>
  <c r="O54" i="6"/>
  <c r="L54" i="6"/>
  <c r="H54" i="6"/>
  <c r="H36" i="11" s="1"/>
  <c r="O49" i="6"/>
  <c r="L49" i="6"/>
  <c r="O44" i="6"/>
  <c r="L44" i="6"/>
  <c r="L39" i="6"/>
  <c r="O39" i="6"/>
  <c r="O34" i="6"/>
  <c r="L34" i="6"/>
  <c r="I49" i="6"/>
  <c r="I44" i="6"/>
  <c r="I39" i="6"/>
  <c r="I34" i="6"/>
  <c r="E49" i="6"/>
  <c r="E34" i="11" s="1"/>
  <c r="E44" i="6"/>
  <c r="E32" i="11" s="1"/>
  <c r="E39" i="6"/>
  <c r="E30" i="11" s="1"/>
  <c r="E34" i="6"/>
  <c r="E28" i="11" s="1"/>
  <c r="O29" i="6"/>
  <c r="L29" i="6"/>
  <c r="F29" i="6"/>
  <c r="M35" i="5"/>
  <c r="M36" i="5" s="1"/>
  <c r="M37" i="5" s="1"/>
  <c r="H29" i="5"/>
  <c r="H26" i="10" s="1"/>
  <c r="O59" i="5"/>
  <c r="K39" i="5"/>
  <c r="K30" i="10" s="1"/>
  <c r="E99" i="5"/>
  <c r="E54" i="10" s="1"/>
  <c r="E94" i="5"/>
  <c r="E52" i="10" s="1"/>
  <c r="E89" i="5"/>
  <c r="E50" i="10" s="1"/>
  <c r="E79" i="5"/>
  <c r="E46" i="10" s="1"/>
  <c r="E74" i="5"/>
  <c r="E44" i="10" s="1"/>
  <c r="E69" i="5"/>
  <c r="E42" i="10" s="1"/>
  <c r="E64" i="5"/>
  <c r="E40" i="10" s="1"/>
  <c r="K59" i="5"/>
  <c r="K38" i="10" s="1"/>
  <c r="H59" i="5"/>
  <c r="H38" i="10" s="1"/>
  <c r="F59" i="5"/>
  <c r="O54" i="5"/>
  <c r="K54" i="5"/>
  <c r="K36" i="10" s="1"/>
  <c r="H54" i="5"/>
  <c r="H36" i="10" s="1"/>
  <c r="F54" i="5"/>
  <c r="O49" i="5"/>
  <c r="K49" i="5"/>
  <c r="K34" i="10" s="1"/>
  <c r="H49" i="5"/>
  <c r="H34" i="10" s="1"/>
  <c r="F49" i="5"/>
  <c r="O44" i="5"/>
  <c r="K44" i="5"/>
  <c r="K32" i="10" s="1"/>
  <c r="H44" i="5"/>
  <c r="H32" i="10" s="1"/>
  <c r="F44" i="5"/>
  <c r="O39" i="5"/>
  <c r="I39" i="5"/>
  <c r="E39" i="5"/>
  <c r="E30" i="10" s="1"/>
  <c r="O34" i="5"/>
  <c r="L34" i="5"/>
  <c r="I34" i="5"/>
  <c r="E34" i="5"/>
  <c r="E28" i="10" s="1"/>
  <c r="O29" i="5"/>
  <c r="L29" i="5"/>
  <c r="F29" i="5"/>
  <c r="M35" i="2"/>
  <c r="M36" i="2" s="1"/>
  <c r="M37" i="2" s="1"/>
  <c r="H29" i="2"/>
  <c r="H24" i="9" s="1"/>
  <c r="N29" i="2"/>
  <c r="H34" i="2"/>
  <c r="H26" i="9" s="1"/>
  <c r="N34" i="2"/>
  <c r="N26" i="9" s="1"/>
  <c r="H39" i="2"/>
  <c r="H28" i="9" s="1"/>
  <c r="N39" i="2"/>
  <c r="H44" i="2"/>
  <c r="N44" i="2"/>
  <c r="N30" i="9" s="1"/>
  <c r="K49" i="2"/>
  <c r="K32" i="9" s="1"/>
  <c r="E49" i="2"/>
  <c r="E32" i="9" s="1"/>
  <c r="H54" i="2"/>
  <c r="H34" i="9" s="1"/>
  <c r="N54" i="2"/>
  <c r="N34" i="9" s="1"/>
  <c r="K59" i="2"/>
  <c r="K36" i="9" s="1"/>
  <c r="E59" i="2"/>
  <c r="E36" i="9" s="1"/>
  <c r="E89" i="2"/>
  <c r="F94" i="2"/>
  <c r="F74" i="2"/>
  <c r="F64" i="2"/>
  <c r="F54" i="2"/>
  <c r="F44" i="2"/>
  <c r="F34" i="2"/>
  <c r="I49" i="2"/>
  <c r="I59" i="2"/>
  <c r="L54" i="2"/>
  <c r="L44" i="2"/>
  <c r="L34" i="2"/>
  <c r="O49" i="2"/>
  <c r="O59" i="2"/>
  <c r="E40" i="9"/>
  <c r="E44" i="9"/>
  <c r="E52" i="9"/>
  <c r="E29" i="2"/>
  <c r="K29" i="2"/>
  <c r="K24" i="9" s="1"/>
  <c r="E39" i="2"/>
  <c r="E28" i="9" s="1"/>
  <c r="K39" i="2"/>
  <c r="K28" i="9" s="1"/>
  <c r="F99" i="2"/>
  <c r="F79" i="2"/>
  <c r="F69" i="2"/>
  <c r="D35" i="5"/>
  <c r="D36" i="5" s="1"/>
  <c r="D37" i="5" s="1"/>
  <c r="D85" i="2"/>
  <c r="D86" i="2" s="1"/>
  <c r="D87" i="2" s="1"/>
  <c r="F84" i="2" s="1"/>
  <c r="J35" i="5"/>
  <c r="M33" i="4"/>
  <c r="D85" i="5"/>
  <c r="D85" i="6"/>
  <c r="J33" i="4"/>
  <c r="G33" i="4"/>
  <c r="M28" i="4"/>
  <c r="J28" i="4"/>
  <c r="G28" i="4"/>
  <c r="D28" i="4"/>
  <c r="M23" i="4"/>
  <c r="J23" i="4"/>
  <c r="G23" i="4"/>
  <c r="D23" i="4"/>
  <c r="J35" i="2"/>
  <c r="J36" i="2" s="1"/>
  <c r="J37" i="2" s="1"/>
  <c r="B6" i="6"/>
  <c r="B6" i="11"/>
  <c r="D38" i="4"/>
  <c r="D85" i="7"/>
  <c r="D86" i="7" s="1"/>
  <c r="D87" i="7" s="1"/>
  <c r="G35" i="5"/>
  <c r="G36" i="5" s="1"/>
  <c r="G37" i="5" s="1"/>
  <c r="E50" i="9"/>
  <c r="D35" i="2"/>
  <c r="D36" i="2" s="1"/>
  <c r="D37" i="2" s="1"/>
  <c r="G35" i="2"/>
  <c r="D35" i="6"/>
  <c r="D36" i="6" s="1"/>
  <c r="D37" i="6" s="1"/>
  <c r="G35" i="6"/>
  <c r="G36" i="6" s="1"/>
  <c r="G37" i="6" s="1"/>
  <c r="J35" i="6"/>
  <c r="J36" i="6" s="1"/>
  <c r="J37" i="6" s="1"/>
  <c r="D35" i="7"/>
  <c r="D36" i="7" s="1"/>
  <c r="D37" i="7" s="1"/>
  <c r="G35" i="7"/>
  <c r="G36" i="7" s="1"/>
  <c r="G37" i="7" s="1"/>
  <c r="J35" i="7"/>
  <c r="J36" i="7" s="1"/>
  <c r="J37" i="7" s="1"/>
  <c r="G40" i="7"/>
  <c r="G45" i="7" s="1"/>
  <c r="G46" i="7" s="1"/>
  <c r="G47" i="7" s="1"/>
  <c r="M40" i="7"/>
  <c r="M45" i="7" s="1"/>
  <c r="M50" i="7" s="1"/>
  <c r="D20" i="7"/>
  <c r="D21" i="7" s="1"/>
  <c r="D81" i="7"/>
  <c r="D82" i="7" s="1"/>
  <c r="M31" i="7"/>
  <c r="M32" i="7" s="1"/>
  <c r="D65" i="7"/>
  <c r="D75" i="7"/>
  <c r="D71" i="7"/>
  <c r="D72" i="7" s="1"/>
  <c r="G19" i="5"/>
  <c r="M19" i="5"/>
  <c r="M20" i="5" s="1"/>
  <c r="M21" i="5" s="1"/>
  <c r="G30" i="5"/>
  <c r="G40" i="5" s="1"/>
  <c r="G45" i="5" s="1"/>
  <c r="M30" i="5"/>
  <c r="M40" i="5" s="1"/>
  <c r="M45" i="5" s="1"/>
  <c r="D19" i="6"/>
  <c r="D20" i="6" s="1"/>
  <c r="D21" i="6" s="1"/>
  <c r="J19" i="6"/>
  <c r="J20" i="6" s="1"/>
  <c r="J21" i="6" s="1"/>
  <c r="D30" i="6"/>
  <c r="D40" i="6" s="1"/>
  <c r="D45" i="6" s="1"/>
  <c r="J30" i="6"/>
  <c r="J40" i="6" s="1"/>
  <c r="J45" i="6" s="1"/>
  <c r="M30" i="2"/>
  <c r="M40" i="2" s="1"/>
  <c r="M45" i="2" s="1"/>
  <c r="M46" i="2" s="1"/>
  <c r="M47" i="2" s="1"/>
  <c r="D19" i="5"/>
  <c r="J19" i="5"/>
  <c r="J20" i="5" s="1"/>
  <c r="J21" i="5" s="1"/>
  <c r="D30" i="5"/>
  <c r="D40" i="5" s="1"/>
  <c r="D45" i="5" s="1"/>
  <c r="J30" i="5"/>
  <c r="J40" i="5" s="1"/>
  <c r="J45" i="5" s="1"/>
  <c r="G19" i="6"/>
  <c r="M19" i="6"/>
  <c r="G30" i="6"/>
  <c r="G40" i="6" s="1"/>
  <c r="G45" i="6" s="1"/>
  <c r="M30" i="6"/>
  <c r="M40" i="6" s="1"/>
  <c r="M45" i="6" s="1"/>
  <c r="M50" i="6" s="1"/>
  <c r="G20" i="6"/>
  <c r="G21" i="6" s="1"/>
  <c r="M20" i="6"/>
  <c r="M21" i="6" s="1"/>
  <c r="D86" i="6"/>
  <c r="D87" i="6" s="1"/>
  <c r="E18" i="6"/>
  <c r="E18" i="11" s="1"/>
  <c r="H18" i="6"/>
  <c r="H18" i="11" s="1"/>
  <c r="K18" i="6"/>
  <c r="K18" i="11" s="1"/>
  <c r="N18" i="6"/>
  <c r="N18" i="11" s="1"/>
  <c r="M36" i="6"/>
  <c r="M37" i="6" s="1"/>
  <c r="D65" i="6"/>
  <c r="D95" i="6" s="1"/>
  <c r="D75" i="6"/>
  <c r="J31" i="5"/>
  <c r="J32" i="5" s="1"/>
  <c r="D20" i="5"/>
  <c r="D21" i="5" s="1"/>
  <c r="G20" i="5"/>
  <c r="G21" i="5" s="1"/>
  <c r="J36" i="5"/>
  <c r="J37" i="5" s="1"/>
  <c r="D86" i="5"/>
  <c r="D87" i="5" s="1"/>
  <c r="E84" i="5" s="1"/>
  <c r="E48" i="10" s="1"/>
  <c r="D65" i="5"/>
  <c r="D71" i="5"/>
  <c r="D72" i="5" s="1"/>
  <c r="D75" i="5"/>
  <c r="H30" i="9"/>
  <c r="J30" i="2"/>
  <c r="J40" i="2" s="1"/>
  <c r="J45" i="2" s="1"/>
  <c r="J46" i="2" s="1"/>
  <c r="J47" i="2" s="1"/>
  <c r="D65" i="2"/>
  <c r="D95" i="2" s="1"/>
  <c r="D96" i="2" s="1"/>
  <c r="D97" i="2" s="1"/>
  <c r="D81" i="2"/>
  <c r="D82" i="2" s="1"/>
  <c r="D70" i="2"/>
  <c r="D71" i="2" s="1"/>
  <c r="D72" i="2" s="1"/>
  <c r="E48" i="9"/>
  <c r="D76" i="2"/>
  <c r="D77" i="2" s="1"/>
  <c r="N24" i="9"/>
  <c r="G19" i="2"/>
  <c r="G20" i="2" s="1"/>
  <c r="G21" i="2" s="1"/>
  <c r="J19" i="2"/>
  <c r="J20" i="2" s="1"/>
  <c r="J21" i="2" s="1"/>
  <c r="M19" i="2"/>
  <c r="M20" i="2" s="1"/>
  <c r="M21" i="2" s="1"/>
  <c r="N28" i="9"/>
  <c r="D30" i="2"/>
  <c r="D40" i="2" s="1"/>
  <c r="D45" i="2" s="1"/>
  <c r="G30" i="2"/>
  <c r="G40" i="2" s="1"/>
  <c r="D19" i="2"/>
  <c r="D20" i="2" s="1"/>
  <c r="D21" i="2" s="1"/>
  <c r="G36" i="2"/>
  <c r="G37" i="2" s="1"/>
  <c r="E24" i="9"/>
  <c r="E26" i="9"/>
  <c r="K26" i="9"/>
  <c r="E30" i="9"/>
  <c r="D31" i="7" l="1"/>
  <c r="D32" i="7" s="1"/>
  <c r="G41" i="7"/>
  <c r="G42" i="7" s="1"/>
  <c r="D90" i="5"/>
  <c r="D91" i="5" s="1"/>
  <c r="D92" i="5" s="1"/>
  <c r="D95" i="5"/>
  <c r="D90" i="7"/>
  <c r="D91" i="7" s="1"/>
  <c r="D92" i="7" s="1"/>
  <c r="D95" i="7"/>
  <c r="D100" i="2"/>
  <c r="D101" i="2" s="1"/>
  <c r="D102" i="2" s="1"/>
  <c r="E84" i="2"/>
  <c r="E46" i="9" s="1"/>
  <c r="F84" i="5"/>
  <c r="D107" i="5" s="1"/>
  <c r="F107" i="5" s="1"/>
  <c r="M46" i="7"/>
  <c r="M47" i="7" s="1"/>
  <c r="M41" i="7"/>
  <c r="M42" i="7" s="1"/>
  <c r="J31" i="7"/>
  <c r="J32" i="7" s="1"/>
  <c r="J41" i="7"/>
  <c r="J42" i="7" s="1"/>
  <c r="D41" i="7"/>
  <c r="D42" i="7" s="1"/>
  <c r="J50" i="6"/>
  <c r="J55" i="6" s="1"/>
  <c r="G50" i="6"/>
  <c r="G55" i="6" s="1"/>
  <c r="D50" i="6"/>
  <c r="D51" i="6" s="1"/>
  <c r="D52" i="6" s="1"/>
  <c r="M31" i="6"/>
  <c r="M32" i="6" s="1"/>
  <c r="D31" i="6"/>
  <c r="D32" i="6" s="1"/>
  <c r="G31" i="6"/>
  <c r="G32" i="6" s="1"/>
  <c r="J31" i="6"/>
  <c r="J32" i="6" s="1"/>
  <c r="J50" i="5"/>
  <c r="M50" i="5"/>
  <c r="M51" i="5" s="1"/>
  <c r="M52" i="5" s="1"/>
  <c r="D41" i="5"/>
  <c r="D42" i="5" s="1"/>
  <c r="D50" i="5"/>
  <c r="D51" i="5" s="1"/>
  <c r="D52" i="5" s="1"/>
  <c r="M31" i="5"/>
  <c r="M32" i="5" s="1"/>
  <c r="D46" i="5"/>
  <c r="D47" i="5" s="1"/>
  <c r="G50" i="5"/>
  <c r="G55" i="5" s="1"/>
  <c r="G31" i="5"/>
  <c r="G32" i="5" s="1"/>
  <c r="J46" i="5"/>
  <c r="J47" i="5" s="1"/>
  <c r="J41" i="5"/>
  <c r="J42" i="5" s="1"/>
  <c r="D31" i="5"/>
  <c r="D32" i="5" s="1"/>
  <c r="M41" i="5"/>
  <c r="M42" i="5" s="1"/>
  <c r="D50" i="2"/>
  <c r="D51" i="2" s="1"/>
  <c r="D52" i="2" s="1"/>
  <c r="D46" i="2"/>
  <c r="D47" i="2" s="1"/>
  <c r="G31" i="2"/>
  <c r="G32" i="2" s="1"/>
  <c r="J31" i="2"/>
  <c r="J32" i="2" s="1"/>
  <c r="M50" i="2"/>
  <c r="D31" i="2"/>
  <c r="D32" i="2" s="1"/>
  <c r="M31" i="2"/>
  <c r="M32" i="2" s="1"/>
  <c r="M46" i="5"/>
  <c r="M47" i="5" s="1"/>
  <c r="D90" i="6"/>
  <c r="D91" i="6" s="1"/>
  <c r="D92" i="6" s="1"/>
  <c r="D50" i="7"/>
  <c r="D55" i="7" s="1"/>
  <c r="G46" i="5"/>
  <c r="G47" i="5" s="1"/>
  <c r="G41" i="5"/>
  <c r="G42" i="5" s="1"/>
  <c r="M41" i="6"/>
  <c r="M42" i="6" s="1"/>
  <c r="D46" i="6"/>
  <c r="D47" i="6" s="1"/>
  <c r="J50" i="7"/>
  <c r="J55" i="7" s="1"/>
  <c r="M41" i="2"/>
  <c r="M42" i="2" s="1"/>
  <c r="M46" i="6"/>
  <c r="M47" i="6" s="1"/>
  <c r="D41" i="6"/>
  <c r="D42" i="6" s="1"/>
  <c r="J41" i="2"/>
  <c r="J42" i="2" s="1"/>
  <c r="J50" i="2"/>
  <c r="G46" i="6"/>
  <c r="G47" i="6" s="1"/>
  <c r="G41" i="6"/>
  <c r="G42" i="6" s="1"/>
  <c r="J46" i="6"/>
  <c r="J47" i="6" s="1"/>
  <c r="J41" i="6"/>
  <c r="J42" i="6" s="1"/>
  <c r="M55" i="7"/>
  <c r="M51" i="7"/>
  <c r="M52" i="7" s="1"/>
  <c r="G50" i="7"/>
  <c r="D107" i="7"/>
  <c r="D100" i="7"/>
  <c r="D96" i="7"/>
  <c r="D97" i="7" s="1"/>
  <c r="D76" i="7"/>
  <c r="D77" i="7" s="1"/>
  <c r="D66" i="7"/>
  <c r="D67" i="7" s="1"/>
  <c r="D107" i="6"/>
  <c r="F107" i="6" s="1"/>
  <c r="M55" i="6"/>
  <c r="M51" i="6"/>
  <c r="M52" i="6" s="1"/>
  <c r="J55" i="5"/>
  <c r="J51" i="5"/>
  <c r="J52" i="5" s="1"/>
  <c r="D55" i="6"/>
  <c r="G51" i="5"/>
  <c r="G52" i="5" s="1"/>
  <c r="G51" i="6"/>
  <c r="G52" i="6" s="1"/>
  <c r="J51" i="6"/>
  <c r="J52" i="6" s="1"/>
  <c r="D96" i="6"/>
  <c r="D97" i="6" s="1"/>
  <c r="D100" i="6"/>
  <c r="D76" i="6"/>
  <c r="D77" i="6" s="1"/>
  <c r="D66" i="6"/>
  <c r="D67" i="6" s="1"/>
  <c r="D96" i="5"/>
  <c r="D97" i="5" s="1"/>
  <c r="D100" i="5"/>
  <c r="D76" i="5"/>
  <c r="D77" i="5" s="1"/>
  <c r="D66" i="5"/>
  <c r="D67" i="5" s="1"/>
  <c r="D107" i="2"/>
  <c r="D55" i="2"/>
  <c r="D41" i="2"/>
  <c r="D42" i="2" s="1"/>
  <c r="D66" i="2"/>
  <c r="D67" i="2" s="1"/>
  <c r="D90" i="2"/>
  <c r="D91" i="2" s="1"/>
  <c r="D92" i="2" s="1"/>
  <c r="M55" i="2"/>
  <c r="M51" i="2"/>
  <c r="M52" i="2" s="1"/>
  <c r="G45" i="2"/>
  <c r="G41" i="2"/>
  <c r="G42" i="2" s="1"/>
  <c r="D60" i="2"/>
  <c r="M55" i="5" l="1"/>
  <c r="B24" i="4"/>
  <c r="D61" i="2"/>
  <c r="D62" i="2" s="1"/>
  <c r="M80" i="2"/>
  <c r="J80" i="2"/>
  <c r="G80" i="2"/>
  <c r="D56" i="2"/>
  <c r="D57" i="2" s="1"/>
  <c r="M70" i="6"/>
  <c r="J70" i="6"/>
  <c r="G70" i="6"/>
  <c r="F107" i="7"/>
  <c r="D112" i="7"/>
  <c r="B25" i="4"/>
  <c r="B26" i="4" s="1"/>
  <c r="B34" i="4"/>
  <c r="B35" i="4" s="1"/>
  <c r="B36" i="4" s="1"/>
  <c r="D51" i="7"/>
  <c r="D52" i="7" s="1"/>
  <c r="D55" i="5"/>
  <c r="B29" i="4"/>
  <c r="B30" i="4" s="1"/>
  <c r="B31" i="4" s="1"/>
  <c r="J51" i="7"/>
  <c r="J52" i="7" s="1"/>
  <c r="D60" i="7"/>
  <c r="D56" i="7"/>
  <c r="D57" i="7" s="1"/>
  <c r="F107" i="2"/>
  <c r="J60" i="7"/>
  <c r="J61" i="7" s="1"/>
  <c r="J62" i="7" s="1"/>
  <c r="J56" i="7"/>
  <c r="J57" i="7" s="1"/>
  <c r="J55" i="2"/>
  <c r="J51" i="2"/>
  <c r="J52" i="2" s="1"/>
  <c r="D101" i="5"/>
  <c r="D102" i="5" s="1"/>
  <c r="E24" i="4"/>
  <c r="E34" i="4" s="1"/>
  <c r="D101" i="6"/>
  <c r="D102" i="6" s="1"/>
  <c r="H24" i="4"/>
  <c r="H34" i="4" s="1"/>
  <c r="D101" i="7"/>
  <c r="D102" i="7" s="1"/>
  <c r="K24" i="4"/>
  <c r="K34" i="4" s="1"/>
  <c r="G55" i="7"/>
  <c r="M70" i="7" s="1"/>
  <c r="G51" i="7"/>
  <c r="G52" i="7" s="1"/>
  <c r="M60" i="7"/>
  <c r="M61" i="7" s="1"/>
  <c r="M62" i="7" s="1"/>
  <c r="M56" i="7"/>
  <c r="M57" i="7" s="1"/>
  <c r="M56" i="5"/>
  <c r="M57" i="5" s="1"/>
  <c r="M60" i="5"/>
  <c r="M61" i="5" s="1"/>
  <c r="M62" i="5" s="1"/>
  <c r="J60" i="6"/>
  <c r="J61" i="6" s="1"/>
  <c r="J62" i="6" s="1"/>
  <c r="J56" i="6"/>
  <c r="J57" i="6" s="1"/>
  <c r="D56" i="5"/>
  <c r="D57" i="5" s="1"/>
  <c r="D60" i="5"/>
  <c r="G56" i="6"/>
  <c r="G57" i="6" s="1"/>
  <c r="G60" i="6"/>
  <c r="G61" i="6" s="1"/>
  <c r="G62" i="6" s="1"/>
  <c r="G60" i="5"/>
  <c r="G61" i="5" s="1"/>
  <c r="G62" i="5" s="1"/>
  <c r="G56" i="5"/>
  <c r="G57" i="5" s="1"/>
  <c r="D60" i="6"/>
  <c r="D56" i="6"/>
  <c r="D57" i="6" s="1"/>
  <c r="J60" i="5"/>
  <c r="J61" i="5" s="1"/>
  <c r="J62" i="5" s="1"/>
  <c r="J56" i="5"/>
  <c r="J57" i="5" s="1"/>
  <c r="M60" i="6"/>
  <c r="M61" i="6" s="1"/>
  <c r="M62" i="6" s="1"/>
  <c r="M56" i="6"/>
  <c r="M57" i="6" s="1"/>
  <c r="G46" i="2"/>
  <c r="G47" i="2" s="1"/>
  <c r="G50" i="2"/>
  <c r="M60" i="2"/>
  <c r="M61" i="2" s="1"/>
  <c r="M62" i="2" s="1"/>
  <c r="M56" i="2"/>
  <c r="M57" i="2" s="1"/>
  <c r="D61" i="6" l="1"/>
  <c r="D62" i="6" s="1"/>
  <c r="M80" i="6"/>
  <c r="J80" i="6"/>
  <c r="G80" i="6"/>
  <c r="D61" i="5"/>
  <c r="D62" i="5" s="1"/>
  <c r="M80" i="5"/>
  <c r="J80" i="5"/>
  <c r="G80" i="5"/>
  <c r="D61" i="7"/>
  <c r="D62" i="7" s="1"/>
  <c r="M80" i="7"/>
  <c r="J80" i="7"/>
  <c r="G80" i="7"/>
  <c r="M70" i="5"/>
  <c r="J70" i="5"/>
  <c r="G70" i="5"/>
  <c r="G70" i="7"/>
  <c r="J70" i="7"/>
  <c r="D33" i="4"/>
  <c r="E45" i="4" s="1"/>
  <c r="C33" i="4"/>
  <c r="C27" i="14" s="1"/>
  <c r="H39" i="4"/>
  <c r="H40" i="4"/>
  <c r="K40" i="4" s="1"/>
  <c r="H41" i="4"/>
  <c r="K41" i="4" s="1"/>
  <c r="J60" i="2"/>
  <c r="J61" i="2" s="1"/>
  <c r="J62" i="2" s="1"/>
  <c r="J56" i="2"/>
  <c r="J57" i="2" s="1"/>
  <c r="G60" i="7"/>
  <c r="G61" i="7" s="1"/>
  <c r="G62" i="7" s="1"/>
  <c r="G56" i="7"/>
  <c r="G57" i="7" s="1"/>
  <c r="K25" i="4"/>
  <c r="K26" i="4" s="1"/>
  <c r="K35" i="4"/>
  <c r="K36" i="4" s="1"/>
  <c r="K29" i="4"/>
  <c r="K30" i="4" s="1"/>
  <c r="K31" i="4" s="1"/>
  <c r="H25" i="4"/>
  <c r="H26" i="4" s="1"/>
  <c r="H35" i="4"/>
  <c r="H36" i="4" s="1"/>
  <c r="H29" i="4"/>
  <c r="H30" i="4" s="1"/>
  <c r="H31" i="4" s="1"/>
  <c r="E25" i="4"/>
  <c r="E26" i="4" s="1"/>
  <c r="E35" i="4"/>
  <c r="E36" i="4" s="1"/>
  <c r="E29" i="4"/>
  <c r="E30" i="4" s="1"/>
  <c r="E31" i="4" s="1"/>
  <c r="G55" i="2"/>
  <c r="G51" i="2"/>
  <c r="G52" i="2" s="1"/>
  <c r="M70" i="2" l="1"/>
  <c r="J70" i="2"/>
  <c r="G70" i="2"/>
  <c r="B45" i="4"/>
  <c r="H45" i="4" s="1"/>
  <c r="B43" i="4" s="1"/>
  <c r="B31" i="14" s="1"/>
  <c r="K39" i="4"/>
  <c r="B39" i="4" s="1"/>
  <c r="B40" i="4" s="1"/>
  <c r="B41" i="4" s="1"/>
  <c r="G60" i="2"/>
  <c r="G61" i="2" s="1"/>
  <c r="G62" i="2" s="1"/>
  <c r="G56" i="2"/>
  <c r="G57" i="2" s="1"/>
</calcChain>
</file>

<file path=xl/sharedStrings.xml><?xml version="1.0" encoding="utf-8"?>
<sst xmlns="http://schemas.openxmlformats.org/spreadsheetml/2006/main" count="554" uniqueCount="82">
  <si>
    <t xml:space="preserve">Name </t>
  </si>
  <si>
    <t>Initial buret reading (mL)</t>
  </si>
  <si>
    <t>Trial 1</t>
  </si>
  <si>
    <t>Trial 2</t>
  </si>
  <si>
    <t>Trial 3</t>
  </si>
  <si>
    <t>diff student and computer</t>
  </si>
  <si>
    <t>% diff</t>
  </si>
  <si>
    <t>Number of trials</t>
  </si>
  <si>
    <t>Trial 4</t>
  </si>
  <si>
    <t>Brand of Antacid</t>
  </si>
  <si>
    <t>Cost of antacid</t>
  </si>
  <si>
    <t>Concentration of HCl solution (M)</t>
  </si>
  <si>
    <t>Concentration of NaOH solution (M)</t>
  </si>
  <si>
    <t>per</t>
  </si>
  <si>
    <t>tablets</t>
  </si>
  <si>
    <t>mass of flask (g)</t>
  </si>
  <si>
    <t>Mass of flask and tablet (g)</t>
  </si>
  <si>
    <t>Mass of tablet (g)</t>
  </si>
  <si>
    <t>Final buret reading (mL)</t>
  </si>
  <si>
    <t>Volume of titrant (mL)</t>
  </si>
  <si>
    <t>number of moles of HCl initially added (mol)</t>
  </si>
  <si>
    <t>Number of moles of NaOH from buret (mol)</t>
  </si>
  <si>
    <t>Number of moles of HCl neutralized in titration (mol)</t>
  </si>
  <si>
    <t>Number of moles of HCl neutralized by antacid (mol)</t>
  </si>
  <si>
    <t>Number of moles of base from tablet (mol)</t>
  </si>
  <si>
    <r>
      <t>Number of moles of HCl neutralized per gram of tablet (mol H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/g)</t>
    </r>
  </si>
  <si>
    <r>
      <t>Average number of moles of acid neutralized per gram (mol H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/g)</t>
    </r>
  </si>
  <si>
    <r>
      <t>Average number of moles of acid neutralized per tablet (mol H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/tablet)</t>
    </r>
  </si>
  <si>
    <t>Cost of antacid per tablet ($)</t>
  </si>
  <si>
    <t>volume of HCl solution added (mL)</t>
  </si>
  <si>
    <t>Standard deviation in number of moles of acid neutralized per tablet</t>
  </si>
  <si>
    <t>Standard deviation in number of moles of acid neutralized per gram tablet</t>
  </si>
  <si>
    <t>std dev 2 trials</t>
  </si>
  <si>
    <t>std dev 3 trials</t>
  </si>
  <si>
    <t>st dev 4 trials</t>
  </si>
  <si>
    <t>Effectiveness of Antacid #1</t>
  </si>
  <si>
    <t>total calculation score</t>
  </si>
  <si>
    <t>Comparison of Antacid Effectiveness</t>
  </si>
  <si>
    <t>Name</t>
  </si>
  <si>
    <t>Section</t>
  </si>
  <si>
    <t>Date</t>
  </si>
  <si>
    <t>Antacids tested</t>
  </si>
  <si>
    <t>Antacid #1</t>
  </si>
  <si>
    <t>Antacid #2</t>
  </si>
  <si>
    <t>Antacid #3</t>
  </si>
  <si>
    <t>Antacid #4</t>
  </si>
  <si>
    <r>
      <t>reported mg CaCO</t>
    </r>
    <r>
      <rPr>
        <vertAlign val="subscript"/>
        <sz val="10"/>
        <rFont val="Arial"/>
        <family val="2"/>
      </rPr>
      <t>3</t>
    </r>
  </si>
  <si>
    <t>% difference</t>
  </si>
  <si>
    <r>
      <t>exptl mg CaCO</t>
    </r>
    <r>
      <rPr>
        <vertAlign val="subscript"/>
        <sz val="10"/>
        <rFont val="Arial"/>
        <family val="2"/>
      </rPr>
      <t>3</t>
    </r>
  </si>
  <si>
    <t>number tablets</t>
  </si>
  <si>
    <t>Average number of moles HCl neutralized/cost of tablet (mol/$)</t>
  </si>
  <si>
    <t>average moles of calcium carbonate per tablet (mol)</t>
  </si>
  <si>
    <t>average mass calcium carbonate per tablet (g)</t>
  </si>
  <si>
    <t>best value (brand)</t>
  </si>
  <si>
    <t>concentration NaOH standard (M)</t>
  </si>
  <si>
    <t>concentration HCl standard (M)</t>
  </si>
  <si>
    <t xml:space="preserve">cost </t>
  </si>
  <si>
    <t>Effectiveness of Antacid #2</t>
  </si>
  <si>
    <t>Effectiveness of Antacid #3</t>
  </si>
  <si>
    <t>Effectiveness of Antacid #4</t>
  </si>
  <si>
    <t>computer value</t>
  </si>
  <si>
    <r>
      <t>experimental $/mg CaCO</t>
    </r>
    <r>
      <rPr>
        <vertAlign val="subscript"/>
        <sz val="10"/>
        <rFont val="Arial"/>
        <family val="2"/>
      </rPr>
      <t xml:space="preserve">3 </t>
    </r>
    <r>
      <rPr>
        <sz val="10"/>
        <rFont val="Arial"/>
        <family val="2"/>
      </rPr>
      <t>($/mg)</t>
    </r>
  </si>
  <si>
    <t>allowed percent error in calculations</t>
  </si>
  <si>
    <t>none</t>
  </si>
  <si>
    <t>Brand (or none)</t>
  </si>
  <si>
    <t>if 4 antacids tested</t>
  </si>
  <si>
    <t>if 3 antacids tested</t>
  </si>
  <si>
    <t>if 2 antacids tested</t>
  </si>
  <si>
    <t>calculation points</t>
  </si>
  <si>
    <t>allowed percent error</t>
  </si>
  <si>
    <t>calculation score(/30)</t>
  </si>
  <si>
    <t>calculation score (/30)</t>
  </si>
  <si>
    <t>Initial buret reading (mL NaOH)</t>
  </si>
  <si>
    <t>Final buret reading (mL NaOH)</t>
  </si>
  <si>
    <t>Volume of titrant (mL NaOH)</t>
  </si>
  <si>
    <t>adjusted calculation score</t>
  </si>
  <si>
    <t>password on protected version is jasper</t>
  </si>
  <si>
    <t>standard #1</t>
  </si>
  <si>
    <t>standard #2</t>
  </si>
  <si>
    <t>standard acid used (1 or 2)</t>
  </si>
  <si>
    <t xml:space="preserve">standard base used (1 or 2) </t>
  </si>
  <si>
    <r>
      <t>Number of moles of base (OH</t>
    </r>
    <r>
      <rPr>
        <vertAlign val="superscript"/>
        <sz val="10"/>
        <rFont val="Arial"/>
        <family val="2"/>
      </rPr>
      <t>-</t>
    </r>
    <r>
      <rPr>
        <sz val="10"/>
        <rFont val="Arial"/>
      </rPr>
      <t>) from tablet (mol)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</si>
</sst>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"/>
  </numFmts>
  <fonts count="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Alignment="1">
      <alignment wrapText="1"/>
    </xf>
    <xf numFmtId="164" fontId="0" fillId="2" borderId="0" xfId="0" applyNumberFormat="1" applyFill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Fill="1"/>
    <xf numFmtId="0" fontId="1" fillId="0" borderId="0" xfId="0" applyFont="1" applyFill="1"/>
    <xf numFmtId="0" fontId="0" fillId="0" borderId="1" xfId="0" applyBorder="1"/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4" borderId="4" xfId="0" applyFill="1" applyBorder="1"/>
    <xf numFmtId="0" fontId="0" fillId="4" borderId="2" xfId="0" applyFill="1" applyBorder="1"/>
    <xf numFmtId="0" fontId="0" fillId="4" borderId="3" xfId="0" applyFill="1" applyBorder="1"/>
    <xf numFmtId="0" fontId="1" fillId="3" borderId="4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4" borderId="1" xfId="0" applyFill="1" applyBorder="1"/>
    <xf numFmtId="164" fontId="0" fillId="4" borderId="1" xfId="0" applyNumberFormat="1" applyFill="1" applyBorder="1"/>
    <xf numFmtId="0" fontId="0" fillId="2" borderId="1" xfId="0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B19" sqref="B19"/>
    </sheetView>
  </sheetViews>
  <sheetFormatPr defaultRowHeight="12.75" x14ac:dyDescent="0.2"/>
  <cols>
    <col min="1" max="1" width="24.140625" customWidth="1"/>
    <col min="2" max="2" width="12.5703125" customWidth="1"/>
    <col min="3" max="3" width="3.28515625" customWidth="1"/>
    <col min="4" max="4" width="3.7109375" customWidth="1"/>
    <col min="5" max="5" width="12.42578125" customWidth="1"/>
    <col min="6" max="6" width="3.7109375" customWidth="1"/>
    <col min="7" max="7" width="3.5703125" customWidth="1"/>
    <col min="8" max="8" width="12.5703125" customWidth="1"/>
    <col min="9" max="9" width="3.28515625" customWidth="1"/>
    <col min="10" max="10" width="3.7109375" customWidth="1"/>
    <col min="11" max="11" width="12.42578125" customWidth="1"/>
    <col min="12" max="12" width="3.42578125" customWidth="1"/>
    <col min="13" max="13" width="3.5703125" customWidth="1"/>
  </cols>
  <sheetData>
    <row r="1" spans="1:14" x14ac:dyDescent="0.2">
      <c r="A1" s="3" t="s">
        <v>37</v>
      </c>
    </row>
    <row r="3" spans="1:14" x14ac:dyDescent="0.2">
      <c r="A3" s="3" t="s">
        <v>38</v>
      </c>
      <c r="B3" s="24"/>
      <c r="C3" s="18"/>
      <c r="D3" s="18"/>
      <c r="E3" s="19"/>
    </row>
    <row r="4" spans="1:14" x14ac:dyDescent="0.2">
      <c r="A4" s="3" t="s">
        <v>39</v>
      </c>
      <c r="B4" s="25"/>
      <c r="C4" s="17"/>
      <c r="D4" s="17"/>
      <c r="E4" s="20"/>
    </row>
    <row r="5" spans="1:14" x14ac:dyDescent="0.2">
      <c r="A5" s="3" t="s">
        <v>40</v>
      </c>
      <c r="B5" s="26"/>
      <c r="C5" s="18"/>
      <c r="D5" s="18"/>
      <c r="E5" s="19"/>
    </row>
    <row r="6" spans="1:14" x14ac:dyDescent="0.2">
      <c r="A6" s="3"/>
    </row>
    <row r="7" spans="1:14" x14ac:dyDescent="0.2">
      <c r="A7" s="3"/>
      <c r="B7" t="s">
        <v>77</v>
      </c>
      <c r="E7" t="s">
        <v>78</v>
      </c>
    </row>
    <row r="8" spans="1:14" ht="25.5" x14ac:dyDescent="0.2">
      <c r="A8" s="7" t="s">
        <v>54</v>
      </c>
      <c r="B8" s="27"/>
      <c r="E8" s="27"/>
    </row>
    <row r="9" spans="1:14" ht="25.5" x14ac:dyDescent="0.2">
      <c r="A9" s="7" t="s">
        <v>55</v>
      </c>
      <c r="B9" s="27"/>
      <c r="E9" s="27"/>
    </row>
    <row r="10" spans="1:14" x14ac:dyDescent="0.2">
      <c r="A10" s="3"/>
    </row>
    <row r="11" spans="1:14" x14ac:dyDescent="0.2">
      <c r="A11" s="3"/>
    </row>
    <row r="12" spans="1:14" x14ac:dyDescent="0.2">
      <c r="A12" s="3"/>
    </row>
    <row r="14" spans="1:14" x14ac:dyDescent="0.2">
      <c r="A14" s="3" t="s">
        <v>41</v>
      </c>
    </row>
    <row r="15" spans="1:14" x14ac:dyDescent="0.2">
      <c r="B15" s="3" t="s">
        <v>42</v>
      </c>
      <c r="E15" s="3" t="s">
        <v>43</v>
      </c>
      <c r="H15" s="3" t="s">
        <v>44</v>
      </c>
      <c r="K15" s="3" t="s">
        <v>45</v>
      </c>
    </row>
    <row r="16" spans="1:14" x14ac:dyDescent="0.2">
      <c r="A16" s="3" t="s">
        <v>64</v>
      </c>
      <c r="B16" s="27"/>
      <c r="E16" s="27"/>
      <c r="H16" s="27" t="s">
        <v>63</v>
      </c>
      <c r="K16" s="27"/>
      <c r="N16" s="3"/>
    </row>
    <row r="17" spans="1:12" x14ac:dyDescent="0.2">
      <c r="A17" s="3" t="s">
        <v>56</v>
      </c>
      <c r="B17" s="31"/>
      <c r="E17" s="31"/>
      <c r="H17" s="31"/>
      <c r="K17" s="31"/>
    </row>
    <row r="18" spans="1:12" x14ac:dyDescent="0.2">
      <c r="A18" s="13" t="s">
        <v>49</v>
      </c>
      <c r="B18" s="27"/>
      <c r="E18" s="27"/>
      <c r="H18" s="27"/>
      <c r="K18" s="27"/>
    </row>
    <row r="19" spans="1:12" x14ac:dyDescent="0.2">
      <c r="A19" s="13" t="s">
        <v>79</v>
      </c>
      <c r="B19" s="27"/>
      <c r="E19" s="27"/>
      <c r="H19" s="27"/>
      <c r="K19" s="27"/>
    </row>
    <row r="20" spans="1:12" x14ac:dyDescent="0.2">
      <c r="A20" s="13" t="s">
        <v>80</v>
      </c>
      <c r="B20" s="27"/>
      <c r="E20" s="27"/>
      <c r="H20" s="27"/>
      <c r="K20" s="27"/>
    </row>
    <row r="21" spans="1:12" ht="15.75" x14ac:dyDescent="0.3">
      <c r="A21" s="3" t="s">
        <v>46</v>
      </c>
      <c r="B21" s="27"/>
      <c r="E21" s="27"/>
      <c r="H21" s="27"/>
      <c r="K21" s="27"/>
    </row>
    <row r="22" spans="1:12" x14ac:dyDescent="0.2">
      <c r="A22" s="3"/>
    </row>
    <row r="23" spans="1:12" ht="15.75" x14ac:dyDescent="0.3">
      <c r="A23" s="3" t="s">
        <v>48</v>
      </c>
      <c r="B23" s="27"/>
      <c r="C23" t="str">
        <f>'master check sheet'!C23</f>
        <v/>
      </c>
      <c r="E23" s="27"/>
      <c r="F23" t="str">
        <f>'master check sheet'!F23</f>
        <v/>
      </c>
      <c r="H23" s="27"/>
      <c r="I23" t="str">
        <f>'master check sheet'!I23</f>
        <v/>
      </c>
      <c r="K23" s="27"/>
      <c r="L23" t="str">
        <f>'master check sheet'!L23</f>
        <v/>
      </c>
    </row>
    <row r="24" spans="1:12" x14ac:dyDescent="0.2">
      <c r="A24" s="3"/>
    </row>
    <row r="25" spans="1:12" x14ac:dyDescent="0.2">
      <c r="A25" s="3" t="s">
        <v>47</v>
      </c>
      <c r="B25" s="27"/>
      <c r="C25" t="str">
        <f>'master check sheet'!C28</f>
        <v/>
      </c>
      <c r="E25" s="27"/>
      <c r="F25" t="str">
        <f>'master check sheet'!F28</f>
        <v/>
      </c>
      <c r="H25" s="27"/>
      <c r="I25" t="str">
        <f>'master check sheet'!I28</f>
        <v/>
      </c>
      <c r="K25" s="27"/>
      <c r="L25" t="str">
        <f>'master check sheet'!L28</f>
        <v/>
      </c>
    </row>
    <row r="26" spans="1:12" x14ac:dyDescent="0.2">
      <c r="A26" s="2"/>
    </row>
    <row r="27" spans="1:12" ht="27.75" customHeight="1" x14ac:dyDescent="0.2">
      <c r="A27" s="15" t="s">
        <v>61</v>
      </c>
      <c r="B27" s="27"/>
      <c r="C27" t="str">
        <f>'master check sheet'!C33</f>
        <v/>
      </c>
      <c r="E27" s="27"/>
      <c r="F27" t="str">
        <f>'master check sheet'!F33</f>
        <v/>
      </c>
      <c r="H27" s="27"/>
      <c r="I27" t="str">
        <f>'master check sheet'!I33</f>
        <v/>
      </c>
      <c r="K27" s="27"/>
      <c r="L27" t="str">
        <f>'master check sheet'!L33</f>
        <v/>
      </c>
    </row>
    <row r="28" spans="1:12" x14ac:dyDescent="0.2">
      <c r="A28" s="2"/>
    </row>
    <row r="29" spans="1:12" x14ac:dyDescent="0.2">
      <c r="A29" s="3" t="s">
        <v>53</v>
      </c>
      <c r="B29" s="27"/>
      <c r="C29" t="str">
        <f>'master check sheet'!C38</f>
        <v/>
      </c>
    </row>
    <row r="31" spans="1:12" x14ac:dyDescent="0.2">
      <c r="A31" s="3" t="s">
        <v>71</v>
      </c>
      <c r="B31" s="21" t="str">
        <f>'master check sheet'!B43</f>
        <v>complete worksheet</v>
      </c>
      <c r="C31" s="22"/>
      <c r="D31" s="23"/>
    </row>
    <row r="33" spans="1:1" x14ac:dyDescent="0.2">
      <c r="A33" s="3"/>
    </row>
  </sheetData>
  <sheetProtection password="DBA5" sheet="1" objects="1" scenarios="1" select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F10" sqref="F10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5" max="5" width="3.28515625" customWidth="1"/>
    <col min="8" max="8" width="3.5703125" customWidth="1"/>
    <col min="11" max="11" width="3.85546875" customWidth="1"/>
    <col min="14" max="14" width="3.85546875" customWidth="1"/>
  </cols>
  <sheetData>
    <row r="1" spans="1:13" x14ac:dyDescent="0.2">
      <c r="A1" s="3" t="s">
        <v>59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sheet'!K16</f>
        <v>0</v>
      </c>
    </row>
    <row r="7" spans="1:13" x14ac:dyDescent="0.2">
      <c r="A7" t="s">
        <v>10</v>
      </c>
      <c r="B7" s="6">
        <f>'master check sheet'!K17</f>
        <v>0</v>
      </c>
      <c r="C7" t="s">
        <v>13</v>
      </c>
      <c r="D7" s="1">
        <f>'master check sheet'!K18</f>
        <v>0</v>
      </c>
      <c r="E7" t="s">
        <v>14</v>
      </c>
    </row>
    <row r="8" spans="1:13" x14ac:dyDescent="0.2">
      <c r="A8" t="s">
        <v>11</v>
      </c>
      <c r="B8" s="1">
        <f>'antacid #4'!B8</f>
        <v>0</v>
      </c>
    </row>
    <row r="9" spans="1:13" x14ac:dyDescent="0.2">
      <c r="A9" t="s">
        <v>12</v>
      </c>
      <c r="B9" s="1">
        <f>'antacid #4'!B9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1">
        <f>'antacid #4'!B13</f>
        <v>0</v>
      </c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1">
        <f>'antacid #4'!D16</f>
        <v>0</v>
      </c>
      <c r="G16" s="1">
        <f>'antacid #4'!G16</f>
        <v>0</v>
      </c>
      <c r="J16" s="1">
        <f>'antacid #4'!J16</f>
        <v>0</v>
      </c>
      <c r="M16" s="1">
        <f>'antacid #4'!M16</f>
        <v>0</v>
      </c>
    </row>
    <row r="17" spans="1:15" x14ac:dyDescent="0.2">
      <c r="A17" t="s">
        <v>16</v>
      </c>
      <c r="D17" s="1">
        <f>'antacid #4'!D17</f>
        <v>0</v>
      </c>
      <c r="G17" s="1">
        <f>'antacid #4'!G17</f>
        <v>0</v>
      </c>
      <c r="J17" s="1">
        <f>'antacid #4'!J17</f>
        <v>0</v>
      </c>
      <c r="M17" s="1">
        <f>'antacid #4'!M17</f>
        <v>0</v>
      </c>
    </row>
    <row r="18" spans="1:15" x14ac:dyDescent="0.2">
      <c r="A18" t="s">
        <v>17</v>
      </c>
      <c r="D18" s="1">
        <f>'antacid #4'!D18</f>
        <v>0</v>
      </c>
      <c r="E18" s="2" t="str">
        <f xml:space="preserve"> IF(D18=0,"",IF(D21&lt;2,"","X"))</f>
        <v/>
      </c>
      <c r="G18" s="1">
        <f>'antacid #4'!G18</f>
        <v>0</v>
      </c>
      <c r="H18" s="2" t="str">
        <f xml:space="preserve"> IF(G18=0,"",IF(G21&lt;2,"","X"))</f>
        <v/>
      </c>
      <c r="J18" s="1">
        <f>'antacid #4'!J18</f>
        <v>0</v>
      </c>
      <c r="K18" s="2" t="str">
        <f xml:space="preserve"> IF(J18=0,"",IF(J21&lt;2,"","X"))</f>
        <v/>
      </c>
      <c r="M18" s="1">
        <f>'antacid #4'!M18</f>
        <v>0</v>
      </c>
      <c r="N18" s="2" t="str">
        <f xml:space="preserve"> IF(M18=0,"",IF(M21&lt;2,"","X"))</f>
        <v/>
      </c>
    </row>
    <row r="19" spans="1:15" x14ac:dyDescent="0.2">
      <c r="D19" s="2">
        <f>D17-D16</f>
        <v>0</v>
      </c>
      <c r="E19" s="4"/>
      <c r="F19" s="4"/>
      <c r="G19" s="2">
        <f>G17-G16</f>
        <v>0</v>
      </c>
      <c r="H19" s="4"/>
      <c r="I19" s="4"/>
      <c r="J19" s="2">
        <f>J17-J16</f>
        <v>0</v>
      </c>
      <c r="K19" s="4"/>
      <c r="L19" s="4"/>
      <c r="M19" s="2">
        <f>M17-M16</f>
        <v>0</v>
      </c>
    </row>
    <row r="20" spans="1:15" x14ac:dyDescent="0.2">
      <c r="D20" s="2">
        <f>ABS(D18-D19)</f>
        <v>0</v>
      </c>
      <c r="E20" s="4"/>
      <c r="F20" s="4"/>
      <c r="G20" s="2">
        <f>ABS(G18-G19)</f>
        <v>0</v>
      </c>
      <c r="H20" s="4"/>
      <c r="I20" s="4"/>
      <c r="J20" s="2">
        <f>ABS(J18-J19)</f>
        <v>0</v>
      </c>
      <c r="K20" s="4"/>
      <c r="L20" s="4"/>
      <c r="M20" s="2">
        <f>ABS(M18-M19)</f>
        <v>0</v>
      </c>
    </row>
    <row r="21" spans="1:15" x14ac:dyDescent="0.2">
      <c r="D21" s="2" t="e">
        <f>ABS(D20/D19)*100</f>
        <v>#DIV/0!</v>
      </c>
      <c r="E21" s="4"/>
      <c r="F21" s="4"/>
      <c r="G21" s="2" t="e">
        <f>ABS(G20/G19)*100</f>
        <v>#DIV/0!</v>
      </c>
      <c r="H21" s="4"/>
      <c r="I21" s="4"/>
      <c r="J21" s="2" t="e">
        <f>ABS(J20/J19)*100</f>
        <v>#DIV/0!</v>
      </c>
      <c r="K21" s="4"/>
      <c r="L21" s="4"/>
      <c r="M21" s="2" t="e">
        <f>ABS(M20/M19)*100</f>
        <v>#DIV/0!</v>
      </c>
    </row>
    <row r="22" spans="1:15" x14ac:dyDescent="0.2">
      <c r="D22" s="2"/>
      <c r="E22" s="4"/>
      <c r="F22" s="4"/>
      <c r="G22" s="2"/>
      <c r="H22" s="4"/>
      <c r="I22" s="4"/>
      <c r="J22" s="2"/>
      <c r="K22" s="4"/>
      <c r="L22" s="4"/>
      <c r="M22" s="2"/>
    </row>
    <row r="23" spans="1:15" x14ac:dyDescent="0.2">
      <c r="A23" t="s">
        <v>29</v>
      </c>
      <c r="D23" s="1">
        <f>'antacid #4'!D20</f>
        <v>0</v>
      </c>
      <c r="E23" s="4"/>
      <c r="F23" s="4"/>
      <c r="G23" s="1">
        <f>'antacid #4'!G20</f>
        <v>0</v>
      </c>
      <c r="H23" s="4"/>
      <c r="I23" s="4"/>
      <c r="J23" s="1">
        <f>'antacid #4'!J20</f>
        <v>0</v>
      </c>
      <c r="K23" s="4"/>
      <c r="L23" s="4"/>
      <c r="M23" s="1">
        <f>'antacid #4'!M20</f>
        <v>0</v>
      </c>
    </row>
    <row r="24" spans="1:15" x14ac:dyDescent="0.2"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5" x14ac:dyDescent="0.2"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5" x14ac:dyDescent="0.2"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5" x14ac:dyDescent="0.2">
      <c r="A27" t="s">
        <v>1</v>
      </c>
      <c r="D27" s="1">
        <f>'antacid #4'!D24</f>
        <v>0</v>
      </c>
      <c r="G27" s="1">
        <f>'antacid #4'!G24</f>
        <v>0</v>
      </c>
      <c r="J27" s="1">
        <f>'antacid #4'!J24</f>
        <v>0</v>
      </c>
      <c r="M27" s="1">
        <f>'antacid #4'!M24</f>
        <v>0</v>
      </c>
    </row>
    <row r="28" spans="1:15" x14ac:dyDescent="0.2">
      <c r="A28" t="s">
        <v>18</v>
      </c>
      <c r="D28" s="1">
        <f>'antacid #4'!D25</f>
        <v>0</v>
      </c>
      <c r="G28" s="1">
        <f>'antacid #4'!G25</f>
        <v>0</v>
      </c>
      <c r="J28" s="1">
        <f>'antacid #4'!J25</f>
        <v>0</v>
      </c>
      <c r="M28" s="1">
        <f>'antacid #4'!M25</f>
        <v>0</v>
      </c>
    </row>
    <row r="29" spans="1:15" x14ac:dyDescent="0.2">
      <c r="A29" t="s">
        <v>19</v>
      </c>
      <c r="D29" s="1">
        <f>'antacid #4'!D26</f>
        <v>0</v>
      </c>
      <c r="E29" s="2" t="str">
        <f xml:space="preserve"> IF(D29=0,"",IF(D32&lt;$D$109,"","X"))</f>
        <v/>
      </c>
      <c r="F29">
        <f>IF(D29=0,60,IF(D32&lt;$D$109,0,1))</f>
        <v>60</v>
      </c>
      <c r="G29" s="1">
        <f>'antacid #4'!G26</f>
        <v>0</v>
      </c>
      <c r="H29" s="2" t="str">
        <f xml:space="preserve"> IF(G29=0,"",IF(G32&lt;$D$109,"","X"))</f>
        <v/>
      </c>
      <c r="I29">
        <f>IF(G29=0,60,IF(G32&lt;$D$109,0,1))</f>
        <v>60</v>
      </c>
      <c r="J29" s="1">
        <f>'antacid #4'!J26</f>
        <v>0</v>
      </c>
      <c r="K29" s="2" t="str">
        <f xml:space="preserve"> IF(J29=0,"",IF(J32&lt;$D$109,"","X"))</f>
        <v/>
      </c>
      <c r="L29">
        <f>IF(J29=0,0,IF(J32&lt;$D$109,0,1))</f>
        <v>0</v>
      </c>
      <c r="M29" s="1">
        <f>'antacid #4'!M26</f>
        <v>0</v>
      </c>
      <c r="N29" s="2" t="str">
        <f xml:space="preserve"> IF(M29=0,"",IF(M32&lt;$D$109,"","X"))</f>
        <v/>
      </c>
      <c r="O29">
        <f>IF(M29=0,0,IF(M32&lt;$D$109,0,1))</f>
        <v>0</v>
      </c>
    </row>
    <row r="30" spans="1:15" x14ac:dyDescent="0.2">
      <c r="A30" s="2" t="s">
        <v>60</v>
      </c>
      <c r="D30" s="2">
        <f>D28-D27</f>
        <v>0</v>
      </c>
      <c r="E30" s="2"/>
      <c r="G30" s="2">
        <f>G28-G27</f>
        <v>0</v>
      </c>
      <c r="H30" s="2"/>
      <c r="J30" s="2">
        <f>J28-J27</f>
        <v>0</v>
      </c>
      <c r="M30" s="2">
        <f>M28-M27</f>
        <v>0</v>
      </c>
    </row>
    <row r="31" spans="1:15" x14ac:dyDescent="0.2">
      <c r="A31" s="2" t="s">
        <v>5</v>
      </c>
      <c r="D31" s="2">
        <f>ABS(D29-D30)</f>
        <v>0</v>
      </c>
      <c r="E31" s="2"/>
      <c r="G31" s="2">
        <f>ABS(G29-G30)</f>
        <v>0</v>
      </c>
      <c r="H31" s="2"/>
      <c r="J31" s="2">
        <f>ABS(J29-J30)</f>
        <v>0</v>
      </c>
      <c r="M31" s="2">
        <f>ABS(M29-M30)</f>
        <v>0</v>
      </c>
    </row>
    <row r="32" spans="1:15" x14ac:dyDescent="0.2">
      <c r="A32" s="2" t="s">
        <v>6</v>
      </c>
      <c r="D32" s="2" t="e">
        <f>ABS(D31/D30)*100</f>
        <v>#DIV/0!</v>
      </c>
      <c r="E32" s="2"/>
      <c r="G32" s="2" t="e">
        <f>ABS(G31/G30)*100</f>
        <v>#DIV/0!</v>
      </c>
      <c r="H32" s="2"/>
      <c r="J32" s="2" t="e">
        <f>ABS(J31/J30)*100</f>
        <v>#DIV/0!</v>
      </c>
      <c r="M32" s="2" t="e">
        <f>ABS(M31/M30)*100</f>
        <v>#DIV/0!</v>
      </c>
    </row>
    <row r="34" spans="1:15" x14ac:dyDescent="0.2">
      <c r="A34" t="s">
        <v>20</v>
      </c>
      <c r="D34" s="1">
        <f>'antacid #4'!D28</f>
        <v>0</v>
      </c>
      <c r="E34" s="2" t="str">
        <f xml:space="preserve"> IF(D34=0,"",IF(D37&lt;$D$109,"","X"))</f>
        <v/>
      </c>
      <c r="F34">
        <f>IF(D34=0,60,IF(D37&lt;$D$109,0,1))</f>
        <v>60</v>
      </c>
      <c r="G34" s="1">
        <f>'antacid #4'!G28</f>
        <v>0</v>
      </c>
      <c r="H34" s="2" t="str">
        <f xml:space="preserve"> IF(G34=0,"",IF(G37&lt;$D$109,"","X"))</f>
        <v/>
      </c>
      <c r="I34">
        <f>IF(G34=0,60,IF(G37&lt;$D$109,0,1))</f>
        <v>60</v>
      </c>
      <c r="J34" s="1">
        <f>'antacid #4'!J28</f>
        <v>0</v>
      </c>
      <c r="K34" s="2" t="str">
        <f xml:space="preserve"> IF(J34=0,"",IF(J37&lt;$D$109,"","X"))</f>
        <v/>
      </c>
      <c r="L34">
        <f>IF(J34=0,0,IF(J37&lt;$D$109,0,1))</f>
        <v>0</v>
      </c>
      <c r="M34" s="1">
        <f>'antacid #4'!M28</f>
        <v>0</v>
      </c>
      <c r="N34" s="2" t="str">
        <f xml:space="preserve"> IF(M34=0,"",IF(M37&lt;$D$109,"","X"))</f>
        <v/>
      </c>
      <c r="O34">
        <f>IF(M34=0,0,IF(M37&lt;$D$109,0,1))</f>
        <v>0</v>
      </c>
    </row>
    <row r="35" spans="1:15" x14ac:dyDescent="0.2">
      <c r="A35" s="2" t="s">
        <v>60</v>
      </c>
      <c r="D35" s="2">
        <f>D23*$B$8/1000</f>
        <v>0</v>
      </c>
      <c r="E35" s="2"/>
      <c r="G35" s="2">
        <f>G23*$B$8/1000</f>
        <v>0</v>
      </c>
      <c r="H35" s="2"/>
      <c r="J35" s="2">
        <f>J23*$B$8/1000</f>
        <v>0</v>
      </c>
      <c r="M35" s="2">
        <f>M23*$B$8/1000</f>
        <v>0</v>
      </c>
    </row>
    <row r="36" spans="1:15" x14ac:dyDescent="0.2">
      <c r="A36" s="2" t="s">
        <v>5</v>
      </c>
      <c r="D36" s="2">
        <f>ABS(D34-D35)</f>
        <v>0</v>
      </c>
      <c r="E36" s="2"/>
      <c r="G36" s="2">
        <f>ABS(G34-G35)</f>
        <v>0</v>
      </c>
      <c r="H36" s="2"/>
      <c r="J36" s="2">
        <f>ABS(J34-J35)</f>
        <v>0</v>
      </c>
      <c r="M36" s="2">
        <f>ABS(M34-M35)</f>
        <v>0</v>
      </c>
    </row>
    <row r="37" spans="1:15" x14ac:dyDescent="0.2">
      <c r="A37" s="2" t="s">
        <v>6</v>
      </c>
      <c r="D37" s="2" t="e">
        <f>ABS(D36/D35)*100</f>
        <v>#DIV/0!</v>
      </c>
      <c r="E37" s="2"/>
      <c r="G37" s="2" t="e">
        <f>ABS(G36/G35)*100</f>
        <v>#DIV/0!</v>
      </c>
      <c r="H37" s="2"/>
      <c r="J37" s="2" t="e">
        <f>ABS(J36/J35)*100</f>
        <v>#DIV/0!</v>
      </c>
      <c r="M37" s="2" t="e">
        <f>ABS(M36/M35)*100</f>
        <v>#DIV/0!</v>
      </c>
    </row>
    <row r="38" spans="1:15" x14ac:dyDescent="0.2">
      <c r="A38" s="2"/>
    </row>
    <row r="39" spans="1:15" x14ac:dyDescent="0.2">
      <c r="A39" t="s">
        <v>21</v>
      </c>
      <c r="D39" s="1">
        <f>'antacid #4'!D30</f>
        <v>0</v>
      </c>
      <c r="E39" s="2" t="str">
        <f xml:space="preserve"> IF(D39=0,"",IF(D42&lt;$D$109,"","X"))</f>
        <v/>
      </c>
      <c r="F39">
        <f>IF(D39=0,60,IF(D42&lt;$D$109,0,1))</f>
        <v>60</v>
      </c>
      <c r="G39" s="1">
        <f>'antacid #4'!G30</f>
        <v>0</v>
      </c>
      <c r="H39" s="2" t="str">
        <f xml:space="preserve"> IF(G39=0,"",IF(G42&lt;$D$109,"","X"))</f>
        <v/>
      </c>
      <c r="I39">
        <f>IF(G39=0,60,IF(G42&lt;$D$109,0,1))</f>
        <v>60</v>
      </c>
      <c r="J39" s="1">
        <f>'antacid #4'!J30</f>
        <v>0</v>
      </c>
      <c r="K39" s="2" t="str">
        <f xml:space="preserve"> IF(J39=0,"",IF(J42&lt;$D$109,"","X"))</f>
        <v/>
      </c>
      <c r="L39">
        <f>IF(J39=0,0,IF(J42&lt;$D$109,0,1))</f>
        <v>0</v>
      </c>
      <c r="M39" s="1">
        <f>'antacid #4'!M30</f>
        <v>0</v>
      </c>
      <c r="N39" s="2" t="str">
        <f xml:space="preserve"> IF(M39=0,"",IF(M42&lt;$D$109,"","X"))</f>
        <v/>
      </c>
      <c r="O39">
        <f>IF(M39=0,0,IF(M42&lt;$D$109,0,1))</f>
        <v>0</v>
      </c>
    </row>
    <row r="40" spans="1:15" x14ac:dyDescent="0.2">
      <c r="A40" s="2" t="s">
        <v>60</v>
      </c>
      <c r="D40" s="2">
        <f>D30*$B$9/1000</f>
        <v>0</v>
      </c>
      <c r="E40" s="2"/>
      <c r="G40" s="2">
        <f>G30*$B$9/1000</f>
        <v>0</v>
      </c>
      <c r="H40" s="2"/>
      <c r="J40" s="2">
        <f>J30*$B$9/1000</f>
        <v>0</v>
      </c>
      <c r="M40" s="2">
        <f>M30*$B$9/1000</f>
        <v>0</v>
      </c>
    </row>
    <row r="41" spans="1:15" x14ac:dyDescent="0.2">
      <c r="A41" s="2" t="s">
        <v>5</v>
      </c>
      <c r="D41" s="2">
        <f>ABS(D39-D40)</f>
        <v>0</v>
      </c>
      <c r="E41" s="2"/>
      <c r="G41" s="2">
        <f>ABS(G39-G40)</f>
        <v>0</v>
      </c>
      <c r="H41" s="2"/>
      <c r="J41" s="2">
        <f>ABS(J39-J40)</f>
        <v>0</v>
      </c>
      <c r="M41" s="2">
        <f>ABS(M39-M40)</f>
        <v>0</v>
      </c>
    </row>
    <row r="42" spans="1:15" x14ac:dyDescent="0.2">
      <c r="A42" s="2" t="s">
        <v>6</v>
      </c>
      <c r="D42" s="2" t="e">
        <f>ABS(D41/D40)*100</f>
        <v>#DIV/0!</v>
      </c>
      <c r="E42" s="2"/>
      <c r="G42" s="2" t="e">
        <f>ABS(G41/G40)*100</f>
        <v>#DIV/0!</v>
      </c>
      <c r="H42" s="2"/>
      <c r="J42" s="2" t="e">
        <f>ABS(J41/J40)*100</f>
        <v>#DIV/0!</v>
      </c>
      <c r="M42" s="2" t="e">
        <f>ABS(M41/M40)*100</f>
        <v>#DIV/0!</v>
      </c>
    </row>
    <row r="44" spans="1:15" ht="25.5" x14ac:dyDescent="0.2">
      <c r="A44" s="5" t="s">
        <v>22</v>
      </c>
      <c r="D44" s="1">
        <f>'antacid #4'!D32</f>
        <v>0</v>
      </c>
      <c r="E44" s="2" t="str">
        <f xml:space="preserve"> IF(D44=0,"",IF(D47&lt;$D$109,"","X"))</f>
        <v/>
      </c>
      <c r="F44">
        <f>IF(D44=0,60,IF(D47&lt;$D$109,0,1))</f>
        <v>60</v>
      </c>
      <c r="G44" s="1">
        <f>'antacid #4'!G32</f>
        <v>0</v>
      </c>
      <c r="H44" s="2" t="str">
        <f xml:space="preserve"> IF(G44=0,"",IF(G47&lt;$D$109,"","X"))</f>
        <v/>
      </c>
      <c r="I44">
        <f>IF(G44=0,60,IF(G47&lt;$D$109,0,1))</f>
        <v>60</v>
      </c>
      <c r="J44" s="1">
        <f>'antacid #4'!J32</f>
        <v>0</v>
      </c>
      <c r="K44" s="2" t="str">
        <f xml:space="preserve"> IF(J44=0,"",IF(J47&lt;$D$109,"","X"))</f>
        <v/>
      </c>
      <c r="L44">
        <f>IF(J44=0,0,IF(J47&lt;$D$109,0,1))</f>
        <v>0</v>
      </c>
      <c r="M44" s="1">
        <f>'antacid #4'!M32</f>
        <v>0</v>
      </c>
      <c r="N44" s="2" t="str">
        <f xml:space="preserve"> IF(M44=0,"",IF(M47&lt;$D$109,"","X"))</f>
        <v/>
      </c>
      <c r="O44">
        <f>IF(M44=0,0,IF(M47&lt;$D$109,0,1))</f>
        <v>0</v>
      </c>
    </row>
    <row r="45" spans="1:15" x14ac:dyDescent="0.2">
      <c r="A45" s="2" t="s">
        <v>60</v>
      </c>
      <c r="D45" s="2">
        <f>D40</f>
        <v>0</v>
      </c>
      <c r="E45" s="2"/>
      <c r="G45" s="2">
        <f>G40</f>
        <v>0</v>
      </c>
      <c r="H45" s="2"/>
      <c r="J45" s="2">
        <f>J40</f>
        <v>0</v>
      </c>
      <c r="M45" s="2">
        <f>M40</f>
        <v>0</v>
      </c>
    </row>
    <row r="46" spans="1:15" x14ac:dyDescent="0.2">
      <c r="A46" s="2" t="s">
        <v>5</v>
      </c>
      <c r="D46" s="2">
        <f>ABS(D44-D45)</f>
        <v>0</v>
      </c>
      <c r="E46" s="2"/>
      <c r="G46" s="2">
        <f>ABS(G44-G45)</f>
        <v>0</v>
      </c>
      <c r="H46" s="2"/>
      <c r="J46" s="2">
        <f>ABS(J44-J45)</f>
        <v>0</v>
      </c>
      <c r="M46" s="2">
        <f>ABS(M44-M45)</f>
        <v>0</v>
      </c>
    </row>
    <row r="47" spans="1:15" x14ac:dyDescent="0.2">
      <c r="A47" s="2" t="s">
        <v>6</v>
      </c>
      <c r="D47" s="2" t="e">
        <f>ABS(D46/D45)*100</f>
        <v>#DIV/0!</v>
      </c>
      <c r="E47" s="2"/>
      <c r="G47" s="2" t="e">
        <f>ABS(G46/G45)*100</f>
        <v>#DIV/0!</v>
      </c>
      <c r="H47" s="2"/>
      <c r="J47" s="2" t="e">
        <f>ABS(J46/J45)*100</f>
        <v>#DIV/0!</v>
      </c>
      <c r="M47" s="2" t="e">
        <f>ABS(M46/M45)*100</f>
        <v>#DIV/0!</v>
      </c>
    </row>
    <row r="49" spans="1:15" ht="25.5" x14ac:dyDescent="0.2">
      <c r="A49" s="5" t="s">
        <v>23</v>
      </c>
      <c r="D49" s="1">
        <f>'antacid #4'!D34</f>
        <v>0</v>
      </c>
      <c r="E49" s="2" t="str">
        <f xml:space="preserve"> IF(D49=0,"",IF(D52&lt;$D$109,"","X"))</f>
        <v/>
      </c>
      <c r="F49">
        <f>IF(D49=0,60,IF(D52&lt;$D$109,0,1))</f>
        <v>60</v>
      </c>
      <c r="G49" s="1">
        <f>'antacid #4'!G34</f>
        <v>0</v>
      </c>
      <c r="H49" s="2" t="str">
        <f xml:space="preserve"> IF(G49=0,"",IF(G52&lt;$D$109,"","X"))</f>
        <v/>
      </c>
      <c r="I49">
        <f>IF(G49=0,60,IF(G52&lt;$D$109,0,1))</f>
        <v>60</v>
      </c>
      <c r="J49" s="1">
        <f>'antacid #4'!J34</f>
        <v>0</v>
      </c>
      <c r="K49" s="2" t="str">
        <f xml:space="preserve"> IF(J49=0,"",IF(J52&lt;$D$109,"","X"))</f>
        <v/>
      </c>
      <c r="L49">
        <f>IF(J49=0,0,IF(J52&lt;$D$109,0,1))</f>
        <v>0</v>
      </c>
      <c r="M49" s="1">
        <f>'antacid #4'!M34</f>
        <v>0</v>
      </c>
      <c r="N49" s="2" t="str">
        <f xml:space="preserve"> IF(M49=0,"",IF(M52&lt;$D$109,"","X"))</f>
        <v/>
      </c>
      <c r="O49">
        <f>IF(M49=0,0,IF(M52&lt;$D$109,0,1))</f>
        <v>0</v>
      </c>
    </row>
    <row r="50" spans="1:15" x14ac:dyDescent="0.2">
      <c r="A50" s="2" t="s">
        <v>60</v>
      </c>
      <c r="D50" s="2">
        <f>D35-D45</f>
        <v>0</v>
      </c>
      <c r="E50" s="2"/>
      <c r="G50" s="2">
        <f>G35-G45</f>
        <v>0</v>
      </c>
      <c r="H50" s="2"/>
      <c r="J50" s="2">
        <f>J35-J45</f>
        <v>0</v>
      </c>
      <c r="M50" s="2">
        <f>M35-M45</f>
        <v>0</v>
      </c>
    </row>
    <row r="51" spans="1:15" x14ac:dyDescent="0.2">
      <c r="A51" s="2" t="s">
        <v>5</v>
      </c>
      <c r="D51" s="2">
        <f>ABS(D49-D50)</f>
        <v>0</v>
      </c>
      <c r="E51" s="2"/>
      <c r="G51" s="2">
        <f>ABS(G49-G50)</f>
        <v>0</v>
      </c>
      <c r="H51" s="2"/>
      <c r="J51" s="2">
        <f>ABS(J49-J50)</f>
        <v>0</v>
      </c>
      <c r="M51" s="2">
        <f>ABS(M49-M50)</f>
        <v>0</v>
      </c>
    </row>
    <row r="52" spans="1:15" x14ac:dyDescent="0.2">
      <c r="A52" s="2" t="s">
        <v>6</v>
      </c>
      <c r="D52" s="2" t="e">
        <f>ABS(D51/D50)*100</f>
        <v>#DIV/0!</v>
      </c>
      <c r="E52" s="2"/>
      <c r="G52" s="2" t="e">
        <f>ABS(G51/G50)*100</f>
        <v>#DIV/0!</v>
      </c>
      <c r="H52" s="2"/>
      <c r="J52" s="2" t="e">
        <f>ABS(J51/J50)*100</f>
        <v>#DIV/0!</v>
      </c>
      <c r="M52" s="2" t="e">
        <f>ABS(M51/M50)*100</f>
        <v>#DIV/0!</v>
      </c>
    </row>
    <row r="54" spans="1:15" ht="25.5" x14ac:dyDescent="0.2">
      <c r="A54" s="5" t="s">
        <v>24</v>
      </c>
      <c r="D54" s="1">
        <f>'antacid #4'!D36</f>
        <v>0</v>
      </c>
      <c r="E54" s="2" t="str">
        <f xml:space="preserve"> IF(D54=0,"",IF(D57&lt;$D$109,"","X"))</f>
        <v/>
      </c>
      <c r="F54">
        <f>IF(D54=0,60,IF(D57&lt;$D$109,0,1))</f>
        <v>60</v>
      </c>
      <c r="G54" s="1">
        <f>'antacid #4'!G36</f>
        <v>0</v>
      </c>
      <c r="H54" s="2" t="str">
        <f xml:space="preserve"> IF(G54=0,"",IF(G57&lt;$D$109,"","X"))</f>
        <v/>
      </c>
      <c r="I54">
        <f>IF(G54=0,60,IF(G57&lt;$D$109,0,1))</f>
        <v>60</v>
      </c>
      <c r="J54" s="1">
        <f>'antacid #4'!J36</f>
        <v>0</v>
      </c>
      <c r="K54" s="2" t="str">
        <f xml:space="preserve"> IF(J54=0,"",IF(J57&lt;$D$109,"","X"))</f>
        <v/>
      </c>
      <c r="L54">
        <f>IF(J54=0,0,IF(J57&lt;$D$109,0,1))</f>
        <v>0</v>
      </c>
      <c r="M54" s="1">
        <f>'antacid #4'!M36</f>
        <v>0</v>
      </c>
      <c r="N54" s="2" t="str">
        <f xml:space="preserve"> IF(M54=0,"",IF(M57&lt;$D$109,"","X"))</f>
        <v/>
      </c>
      <c r="O54">
        <f>IF(M54=0,0,IF(M57&lt;$D$109,0,1))</f>
        <v>0</v>
      </c>
    </row>
    <row r="55" spans="1:15" x14ac:dyDescent="0.2">
      <c r="A55" s="2" t="s">
        <v>60</v>
      </c>
      <c r="D55" s="2">
        <f>D50</f>
        <v>0</v>
      </c>
      <c r="E55" s="2"/>
      <c r="G55" s="2">
        <f>G50</f>
        <v>0</v>
      </c>
      <c r="H55" s="2"/>
      <c r="J55" s="2">
        <f>J50</f>
        <v>0</v>
      </c>
      <c r="M55" s="2">
        <f>M50</f>
        <v>0</v>
      </c>
    </row>
    <row r="56" spans="1:15" x14ac:dyDescent="0.2">
      <c r="A56" s="2" t="s">
        <v>5</v>
      </c>
      <c r="D56" s="2">
        <f>ABS(D54-D55)</f>
        <v>0</v>
      </c>
      <c r="E56" s="2"/>
      <c r="G56" s="2">
        <f>ABS(G54-G55)</f>
        <v>0</v>
      </c>
      <c r="H56" s="2"/>
      <c r="J56" s="2">
        <f>ABS(J54-J55)</f>
        <v>0</v>
      </c>
      <c r="M56" s="2">
        <f>ABS(M54-M55)</f>
        <v>0</v>
      </c>
    </row>
    <row r="57" spans="1:15" x14ac:dyDescent="0.2">
      <c r="A57" s="2" t="s">
        <v>6</v>
      </c>
      <c r="D57" s="2" t="e">
        <f>ABS(D56/D55)*100</f>
        <v>#DIV/0!</v>
      </c>
      <c r="E57" s="2"/>
      <c r="G57" s="2" t="e">
        <f>ABS(G56/G55)*100</f>
        <v>#DIV/0!</v>
      </c>
      <c r="H57" s="2"/>
      <c r="J57" s="2" t="e">
        <f>ABS(J56/J55)*100</f>
        <v>#DIV/0!</v>
      </c>
      <c r="M57" s="2" t="e">
        <f>ABS(M56/M55)*100</f>
        <v>#DIV/0!</v>
      </c>
    </row>
    <row r="59" spans="1:15" ht="27" x14ac:dyDescent="0.2">
      <c r="A59" s="5" t="s">
        <v>25</v>
      </c>
      <c r="D59" s="1">
        <f>'antacid #4'!D38</f>
        <v>0</v>
      </c>
      <c r="E59" s="2" t="str">
        <f xml:space="preserve"> IF(D59=0,"",IF(D62&lt;$D$109,"","X"))</f>
        <v/>
      </c>
      <c r="F59">
        <f>IF(D59=0,60,IF(D62&lt;$D$109,0,1))</f>
        <v>60</v>
      </c>
      <c r="G59" s="1">
        <f>'antacid #4'!G38</f>
        <v>0</v>
      </c>
      <c r="H59" s="2" t="str">
        <f xml:space="preserve"> IF(G59=0,"",IF(G62&lt;$D$109,"","X"))</f>
        <v/>
      </c>
      <c r="I59">
        <f>IF(G59=0,60,IF(G62&lt;$D$109,0,1))</f>
        <v>60</v>
      </c>
      <c r="J59" s="1">
        <f>'antacid #4'!J38</f>
        <v>0</v>
      </c>
      <c r="K59" s="2" t="str">
        <f xml:space="preserve"> IF(J59=0,"",IF(J62&lt;$D$109,"","X"))</f>
        <v/>
      </c>
      <c r="L59">
        <f>IF(J59=0,0,IF(J62&lt;$D$109,0,1))</f>
        <v>0</v>
      </c>
      <c r="M59" s="1">
        <f>'antacid #4'!M38</f>
        <v>0</v>
      </c>
      <c r="N59" s="2" t="str">
        <f xml:space="preserve"> IF(M59=0,"",IF(M62&lt;$D$109,"","X"))</f>
        <v/>
      </c>
      <c r="O59">
        <f>IF(M59=0,0,IF(M62&lt;$D$109,0,1))</f>
        <v>0</v>
      </c>
    </row>
    <row r="60" spans="1:15" x14ac:dyDescent="0.2">
      <c r="A60" s="2" t="s">
        <v>60</v>
      </c>
      <c r="D60" s="2" t="e">
        <f>D55/D19</f>
        <v>#DIV/0!</v>
      </c>
      <c r="E60" s="2"/>
      <c r="G60" s="2" t="e">
        <f>G55/G19</f>
        <v>#DIV/0!</v>
      </c>
      <c r="H60" s="2"/>
      <c r="J60" s="2" t="e">
        <f>J55/J19</f>
        <v>#DIV/0!</v>
      </c>
      <c r="M60" s="2" t="e">
        <f>M55/M19</f>
        <v>#DIV/0!</v>
      </c>
    </row>
    <row r="61" spans="1:15" x14ac:dyDescent="0.2">
      <c r="A61" s="2" t="s">
        <v>5</v>
      </c>
      <c r="D61" s="2" t="e">
        <f>ABS(D59-D60)</f>
        <v>#DIV/0!</v>
      </c>
      <c r="E61" s="2"/>
      <c r="G61" s="2" t="e">
        <f>ABS(G59-G60)</f>
        <v>#DIV/0!</v>
      </c>
      <c r="H61" s="2"/>
      <c r="J61" s="2" t="e">
        <f>ABS(J59-J60)</f>
        <v>#DIV/0!</v>
      </c>
      <c r="M61" s="2" t="e">
        <f>ABS(M59-M60)</f>
        <v>#DIV/0!</v>
      </c>
    </row>
    <row r="62" spans="1:15" x14ac:dyDescent="0.2">
      <c r="A62" s="2" t="s">
        <v>6</v>
      </c>
      <c r="D62" s="2" t="e">
        <f>ABS(D61/D60)*100</f>
        <v>#DIV/0!</v>
      </c>
      <c r="E62" s="2"/>
      <c r="G62" s="2" t="e">
        <f>ABS(G61/G60)*100</f>
        <v>#DIV/0!</v>
      </c>
      <c r="H62" s="2"/>
      <c r="J62" s="2" t="e">
        <f>ABS(J61/J60)*100</f>
        <v>#DIV/0!</v>
      </c>
      <c r="M62" s="2" t="e">
        <f>ABS(M61/M60)*100</f>
        <v>#DIV/0!</v>
      </c>
    </row>
    <row r="64" spans="1:15" ht="27" x14ac:dyDescent="0.2">
      <c r="A64" s="5" t="s">
        <v>27</v>
      </c>
      <c r="D64" s="1">
        <f>'antacid #4'!D40</f>
        <v>0</v>
      </c>
      <c r="E64" s="2" t="str">
        <f xml:space="preserve"> IF(D64=0,"",IF(D67&lt;$D$109,"","X"))</f>
        <v/>
      </c>
      <c r="F64">
        <f>IF(D64=0,60,IF(D67&lt;$D$109,0,1))</f>
        <v>60</v>
      </c>
    </row>
    <row r="65" spans="1:13" x14ac:dyDescent="0.2">
      <c r="A65" s="2" t="s">
        <v>60</v>
      </c>
      <c r="D65" s="2" t="str">
        <f>IF(B13=4,(D55+G55+J55+M55)/B13,IF(B13=3,(D55+G55+J55)/B13,IF(B13=2,(D55+G55)/B13,"need at least 2 trials")))</f>
        <v>need at least 2 trials</v>
      </c>
    </row>
    <row r="66" spans="1:13" x14ac:dyDescent="0.2">
      <c r="A66" s="2" t="s">
        <v>5</v>
      </c>
      <c r="D66" s="2" t="e">
        <f>ABS(D64-D65)</f>
        <v>#VALUE!</v>
      </c>
    </row>
    <row r="67" spans="1:13" x14ac:dyDescent="0.2">
      <c r="A67" s="2" t="s">
        <v>6</v>
      </c>
      <c r="D67" s="2" t="e">
        <f>ABS(D66/D65)*100</f>
        <v>#VALUE!</v>
      </c>
    </row>
    <row r="68" spans="1:13" x14ac:dyDescent="0.2">
      <c r="A68" s="2"/>
      <c r="D68" s="2"/>
    </row>
    <row r="69" spans="1:13" ht="25.5" x14ac:dyDescent="0.2">
      <c r="A69" s="8" t="s">
        <v>30</v>
      </c>
      <c r="D69" s="1">
        <f>'antacid #4'!D42</f>
        <v>0</v>
      </c>
      <c r="E69" s="2" t="str">
        <f xml:space="preserve"> IF(D69=0,"",IF(D72&lt;$D$109,"","X"))</f>
        <v/>
      </c>
      <c r="F69">
        <f>IF(D69=0,60,IF(D72&lt;$D$109,0,1))</f>
        <v>60</v>
      </c>
      <c r="G69" s="9" t="s">
        <v>32</v>
      </c>
      <c r="H69" s="9"/>
      <c r="I69" s="9"/>
      <c r="J69" s="9" t="s">
        <v>33</v>
      </c>
      <c r="K69" s="9"/>
      <c r="L69" s="9"/>
      <c r="M69" s="9" t="s">
        <v>34</v>
      </c>
    </row>
    <row r="70" spans="1:13" x14ac:dyDescent="0.2">
      <c r="A70" s="2" t="s">
        <v>60</v>
      </c>
      <c r="D70" s="2" t="str">
        <f>IF(B13=4,M70,IF(B13=3,J70,IF(B13=2,G70,"need at least 2 trials")))</f>
        <v>need at least 2 trials</v>
      </c>
      <c r="G70" s="9">
        <f>STDEV(D55,G55)</f>
        <v>0</v>
      </c>
      <c r="H70" s="9"/>
      <c r="I70" s="9"/>
      <c r="J70" s="9">
        <f>STDEV(D55,G55,J55)</f>
        <v>0</v>
      </c>
      <c r="K70" s="9"/>
      <c r="L70" s="9"/>
      <c r="M70" s="9">
        <f>STDEV(D55,G55,J55,M55)</f>
        <v>0</v>
      </c>
    </row>
    <row r="71" spans="1:13" x14ac:dyDescent="0.2">
      <c r="A71" s="2" t="s">
        <v>5</v>
      </c>
      <c r="D71" s="2" t="e">
        <f>ABS(D69-D70)</f>
        <v>#VALUE!</v>
      </c>
    </row>
    <row r="72" spans="1:13" x14ac:dyDescent="0.2">
      <c r="A72" s="2" t="s">
        <v>6</v>
      </c>
      <c r="D72" s="2" t="e">
        <f>ABS(D71/D70)*100</f>
        <v>#VALUE!</v>
      </c>
    </row>
    <row r="74" spans="1:13" ht="27" x14ac:dyDescent="0.2">
      <c r="A74" s="5" t="s">
        <v>26</v>
      </c>
      <c r="D74" s="1">
        <f>'antacid #4'!D44</f>
        <v>0</v>
      </c>
      <c r="E74" s="2" t="str">
        <f xml:space="preserve"> IF(D74=0,"",IF(D77&lt;$D$109,"","X"))</f>
        <v/>
      </c>
      <c r="F74">
        <f>IF(D74=0,60,IF(D77&lt;$D$109,0,1))</f>
        <v>60</v>
      </c>
    </row>
    <row r="75" spans="1:13" x14ac:dyDescent="0.2">
      <c r="A75" s="2" t="s">
        <v>60</v>
      </c>
      <c r="D75" s="2" t="str">
        <f>IF(B13=4,(D60+G60+J60+M60)/B13,IF(B13=3,(D60+G60+J60)/B13,IF(B13=2,(D60+G60)/B13,"need at least 2 trials")))</f>
        <v>need at least 2 trials</v>
      </c>
      <c r="E75" s="2"/>
    </row>
    <row r="76" spans="1:13" x14ac:dyDescent="0.2">
      <c r="A76" s="2" t="s">
        <v>5</v>
      </c>
      <c r="D76" s="2" t="e">
        <f>ABS(D74-D75)</f>
        <v>#VALUE!</v>
      </c>
      <c r="E76" s="2"/>
    </row>
    <row r="77" spans="1:13" x14ac:dyDescent="0.2">
      <c r="A77" s="2" t="s">
        <v>6</v>
      </c>
      <c r="D77" s="2" t="e">
        <f>ABS(D76/D75)*100</f>
        <v>#VALUE!</v>
      </c>
      <c r="E77" s="2"/>
    </row>
    <row r="78" spans="1:13" x14ac:dyDescent="0.2">
      <c r="A78" s="2"/>
      <c r="D78" s="2"/>
      <c r="E78" s="2"/>
    </row>
    <row r="79" spans="1:13" ht="25.5" x14ac:dyDescent="0.2">
      <c r="A79" s="8" t="s">
        <v>31</v>
      </c>
      <c r="D79" s="1">
        <f>'antacid #4'!D46</f>
        <v>0</v>
      </c>
      <c r="E79" s="2" t="str">
        <f xml:space="preserve"> IF(D79=0,"",IF(D82&lt;$D$109,"","X"))</f>
        <v/>
      </c>
      <c r="F79">
        <f>IF(D79=0,60,IF(D82&lt;$D$109,0,1))</f>
        <v>60</v>
      </c>
      <c r="G79" s="9" t="s">
        <v>32</v>
      </c>
      <c r="H79" s="9"/>
      <c r="I79" s="9"/>
      <c r="J79" s="9" t="s">
        <v>33</v>
      </c>
      <c r="K79" s="9"/>
      <c r="L79" s="9"/>
      <c r="M79" s="9" t="s">
        <v>34</v>
      </c>
    </row>
    <row r="80" spans="1:13" x14ac:dyDescent="0.2">
      <c r="A80" s="2" t="s">
        <v>60</v>
      </c>
      <c r="D80" s="2" t="str">
        <f>IF(B13=4,M80,IF(B13=3,J80,IF(B13=2,G80,"need at least 2 trials")))</f>
        <v>need at least 2 trials</v>
      </c>
      <c r="E80" s="2"/>
      <c r="G80" s="9" t="e">
        <f>STDEV(D60,G60)</f>
        <v>#DIV/0!</v>
      </c>
      <c r="H80" s="9"/>
      <c r="I80" s="9"/>
      <c r="J80" s="9" t="e">
        <f>STDEV(D60,G60,J60)</f>
        <v>#DIV/0!</v>
      </c>
      <c r="K80" s="9"/>
      <c r="L80" s="9"/>
      <c r="M80" s="9" t="e">
        <f>STDEV(D60,G60,J60,M60)</f>
        <v>#DIV/0!</v>
      </c>
    </row>
    <row r="81" spans="1:6" x14ac:dyDescent="0.2">
      <c r="A81" s="2" t="s">
        <v>5</v>
      </c>
      <c r="D81" s="2" t="e">
        <f>ABS(D79-D80)</f>
        <v>#VALUE!</v>
      </c>
      <c r="E81" s="2"/>
    </row>
    <row r="82" spans="1:6" x14ac:dyDescent="0.2">
      <c r="A82" s="2" t="s">
        <v>6</v>
      </c>
      <c r="D82" s="2" t="e">
        <f>ABS(D81/D80)*100</f>
        <v>#VALUE!</v>
      </c>
      <c r="E82" s="2"/>
    </row>
    <row r="84" spans="1:6" x14ac:dyDescent="0.2">
      <c r="A84" s="3" t="s">
        <v>28</v>
      </c>
      <c r="B84" s="3"/>
      <c r="C84" s="3"/>
      <c r="D84" s="1">
        <f>'antacid #4'!D48</f>
        <v>0</v>
      </c>
      <c r="E84" s="2" t="str">
        <f xml:space="preserve"> IF(D84=0,"",IF(D87&lt;$D$109,"","X"))</f>
        <v/>
      </c>
      <c r="F84">
        <f>IF(D84=0,60,IF(D87&lt;$D$109,0,1))</f>
        <v>60</v>
      </c>
    </row>
    <row r="85" spans="1:6" x14ac:dyDescent="0.2">
      <c r="A85" s="2" t="s">
        <v>60</v>
      </c>
      <c r="D85" s="2" t="e">
        <f>B7/D7</f>
        <v>#DIV/0!</v>
      </c>
    </row>
    <row r="86" spans="1:6" x14ac:dyDescent="0.2">
      <c r="A86" s="2" t="s">
        <v>5</v>
      </c>
      <c r="D86" s="2" t="e">
        <f>ABS(D84-D85)</f>
        <v>#DIV/0!</v>
      </c>
    </row>
    <row r="87" spans="1:6" x14ac:dyDescent="0.2">
      <c r="A87" s="2" t="s">
        <v>6</v>
      </c>
      <c r="D87" s="2" t="e">
        <f>ABS(D86/D85)*100</f>
        <v>#DIV/0!</v>
      </c>
    </row>
    <row r="89" spans="1:6" ht="25.5" x14ac:dyDescent="0.2">
      <c r="A89" s="7" t="s">
        <v>50</v>
      </c>
      <c r="D89" s="1">
        <f>'antacid #4'!D50</f>
        <v>0</v>
      </c>
      <c r="E89" s="2" t="str">
        <f xml:space="preserve"> IF(D89=0,"",IF(D92&lt;$D$109,"","X"))</f>
        <v/>
      </c>
      <c r="F89">
        <f>IF(D89=0,60,IF(D92&lt;$D$109,0,1))</f>
        <v>60</v>
      </c>
    </row>
    <row r="90" spans="1:6" x14ac:dyDescent="0.2">
      <c r="A90" s="2" t="s">
        <v>60</v>
      </c>
      <c r="D90" s="2" t="e">
        <f>D65/D85</f>
        <v>#VALUE!</v>
      </c>
    </row>
    <row r="91" spans="1:6" x14ac:dyDescent="0.2">
      <c r="A91" s="2" t="s">
        <v>5</v>
      </c>
      <c r="D91" s="2" t="e">
        <f>ABS(D89-D90)</f>
        <v>#VALUE!</v>
      </c>
      <c r="E91" s="4"/>
      <c r="F91" s="4"/>
    </row>
    <row r="92" spans="1:6" x14ac:dyDescent="0.2">
      <c r="A92" s="2" t="s">
        <v>6</v>
      </c>
      <c r="D92" s="2" t="e">
        <f>ABS(D91/D90)*100</f>
        <v>#VALUE!</v>
      </c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94" spans="1:6" ht="25.5" x14ac:dyDescent="0.2">
      <c r="A94" s="14" t="s">
        <v>51</v>
      </c>
      <c r="B94" s="4"/>
      <c r="C94" s="4"/>
      <c r="D94" s="1">
        <f>'antacid #4'!D52</f>
        <v>0</v>
      </c>
      <c r="E94" s="2" t="str">
        <f xml:space="preserve"> IF(D94=0,"",IF(D97&lt;$D$109,"","X"))</f>
        <v/>
      </c>
      <c r="F94">
        <f>IF(D94=0,60,IF(D97&lt;$D$109,0,1))</f>
        <v>60</v>
      </c>
    </row>
    <row r="95" spans="1:6" x14ac:dyDescent="0.2">
      <c r="A95" s="2" t="s">
        <v>60</v>
      </c>
      <c r="D95" s="2" t="e">
        <f>D65*0.5</f>
        <v>#VALUE!</v>
      </c>
      <c r="E95" s="4"/>
      <c r="F95" s="4"/>
    </row>
    <row r="96" spans="1:6" x14ac:dyDescent="0.2">
      <c r="A96" s="2" t="s">
        <v>5</v>
      </c>
      <c r="D96" s="2" t="e">
        <f>ABS(D94-D95)</f>
        <v>#VALUE!</v>
      </c>
      <c r="E96" s="4"/>
      <c r="F96" s="4"/>
    </row>
    <row r="97" spans="1:6" x14ac:dyDescent="0.2">
      <c r="A97" s="2" t="s">
        <v>6</v>
      </c>
      <c r="D97" s="2" t="e">
        <f>ABS(D96/D95)*100</f>
        <v>#VALUE!</v>
      </c>
      <c r="E97" s="4"/>
      <c r="F97" s="4"/>
    </row>
    <row r="98" spans="1:6" x14ac:dyDescent="0.2">
      <c r="A98" s="10"/>
      <c r="B98" s="4"/>
      <c r="C98" s="4"/>
      <c r="D98" s="4"/>
      <c r="E98" s="4"/>
      <c r="F98" s="4"/>
    </row>
    <row r="99" spans="1:6" ht="25.5" x14ac:dyDescent="0.2">
      <c r="A99" s="14" t="s">
        <v>52</v>
      </c>
      <c r="B99" s="4"/>
      <c r="C99" s="4"/>
      <c r="D99" s="1">
        <f>'antacid #4'!D54</f>
        <v>0</v>
      </c>
      <c r="E99" s="2" t="str">
        <f xml:space="preserve"> IF(D99=0,"",IF(D102&lt;$D$109,"","X"))</f>
        <v/>
      </c>
      <c r="F99">
        <f>IF(D99=0,60,IF(D102&lt;$D$109,0,1))</f>
        <v>60</v>
      </c>
    </row>
    <row r="100" spans="1:6" x14ac:dyDescent="0.2">
      <c r="A100" s="2" t="s">
        <v>60</v>
      </c>
      <c r="D100" s="2" t="e">
        <f>D95*100.1</f>
        <v>#VALUE!</v>
      </c>
      <c r="E100" s="4"/>
      <c r="F100" s="4"/>
    </row>
    <row r="101" spans="1:6" x14ac:dyDescent="0.2">
      <c r="A101" s="2" t="s">
        <v>5</v>
      </c>
      <c r="D101" s="2" t="e">
        <f>ABS(D99-D100)</f>
        <v>#VALUE!</v>
      </c>
      <c r="E101" s="4"/>
      <c r="F101" s="4"/>
    </row>
    <row r="102" spans="1:6" x14ac:dyDescent="0.2">
      <c r="A102" s="2" t="s">
        <v>6</v>
      </c>
      <c r="D102" s="2" t="e">
        <f>ABS(D101/D100)*100</f>
        <v>#VALUE!</v>
      </c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11" t="s">
        <v>36</v>
      </c>
      <c r="B107" s="4"/>
      <c r="C107" s="4"/>
      <c r="D107" s="4">
        <f>F99+F94+F89+F84+F79+F74+F69+F64+F59+I59+L59+O59+F54+I54+L54+O54+O49+L49+I49+F49+F44+I44+L44+O44+O39+L39+I39+F39+F34+I34+L34+O34+O29+L29+I29+F29</f>
        <v>1320</v>
      </c>
      <c r="E107" s="4"/>
      <c r="F107" s="4">
        <f>D107/60</f>
        <v>22</v>
      </c>
    </row>
    <row r="108" spans="1:6" x14ac:dyDescent="0.2">
      <c r="A108" s="4"/>
      <c r="B108" s="4"/>
      <c r="C108" s="4"/>
      <c r="D108" s="4"/>
      <c r="E108" s="4"/>
      <c r="F108" s="4"/>
    </row>
    <row r="109" spans="1:6" x14ac:dyDescent="0.2">
      <c r="A109" s="4" t="s">
        <v>62</v>
      </c>
      <c r="B109" s="4"/>
      <c r="C109" s="4"/>
      <c r="D109" s="4">
        <v>2</v>
      </c>
      <c r="E109" s="4"/>
      <c r="F109" s="4"/>
    </row>
    <row r="110" spans="1:6" x14ac:dyDescent="0.2">
      <c r="A110" s="4"/>
      <c r="B110" s="4"/>
      <c r="C110" s="4"/>
      <c r="D110" s="4"/>
      <c r="E110" s="4"/>
      <c r="F110" s="4"/>
    </row>
    <row r="112" spans="1:6" x14ac:dyDescent="0.2">
      <c r="A112" t="s">
        <v>75</v>
      </c>
      <c r="D112">
        <f>IF('master check sheet'!K16=400,0,D107)</f>
        <v>1320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B8" sqref="B8"/>
    </sheetView>
  </sheetViews>
  <sheetFormatPr defaultRowHeight="12.75" x14ac:dyDescent="0.2"/>
  <cols>
    <col min="1" max="1" width="23.28515625" customWidth="1"/>
    <col min="2" max="2" width="12.5703125" customWidth="1"/>
    <col min="3" max="3" width="3.28515625" customWidth="1"/>
    <col min="4" max="4" width="3.7109375" customWidth="1"/>
    <col min="5" max="5" width="12.42578125" customWidth="1"/>
    <col min="6" max="6" width="3.7109375" customWidth="1"/>
    <col min="7" max="7" width="3.5703125" customWidth="1"/>
    <col min="8" max="8" width="12.5703125" customWidth="1"/>
    <col min="9" max="9" width="3.28515625" customWidth="1"/>
    <col min="10" max="10" width="3.7109375" customWidth="1"/>
    <col min="11" max="11" width="12.42578125" customWidth="1"/>
    <col min="12" max="12" width="3.42578125" customWidth="1"/>
    <col min="13" max="13" width="3.5703125" customWidth="1"/>
  </cols>
  <sheetData>
    <row r="1" spans="1:14" x14ac:dyDescent="0.2">
      <c r="A1" s="3" t="s">
        <v>37</v>
      </c>
      <c r="H1" t="s">
        <v>76</v>
      </c>
    </row>
    <row r="3" spans="1:14" x14ac:dyDescent="0.2">
      <c r="A3" s="3" t="s">
        <v>38</v>
      </c>
      <c r="B3" s="16">
        <f>'Antacid Summary'!B3</f>
        <v>0</v>
      </c>
    </row>
    <row r="4" spans="1:14" x14ac:dyDescent="0.2">
      <c r="A4" s="3" t="s">
        <v>39</v>
      </c>
      <c r="B4" s="16">
        <f>'Antacid Summary'!B4</f>
        <v>0</v>
      </c>
    </row>
    <row r="5" spans="1:14" x14ac:dyDescent="0.2">
      <c r="A5" s="3" t="s">
        <v>40</v>
      </c>
      <c r="B5" s="16">
        <f>'Antacid Summary'!B5</f>
        <v>0</v>
      </c>
    </row>
    <row r="6" spans="1:14" x14ac:dyDescent="0.2">
      <c r="A6" s="3"/>
    </row>
    <row r="7" spans="1:14" x14ac:dyDescent="0.2">
      <c r="A7" s="3"/>
      <c r="B7" t="s">
        <v>77</v>
      </c>
      <c r="E7" t="s">
        <v>78</v>
      </c>
    </row>
    <row r="8" spans="1:14" ht="25.5" x14ac:dyDescent="0.2">
      <c r="A8" s="7" t="s">
        <v>54</v>
      </c>
      <c r="B8" s="16">
        <f>'Antacid Summary'!B8</f>
        <v>0</v>
      </c>
      <c r="E8" s="16">
        <f>'Antacid Summary'!E8</f>
        <v>0</v>
      </c>
    </row>
    <row r="9" spans="1:14" ht="25.5" x14ac:dyDescent="0.2">
      <c r="A9" s="7" t="s">
        <v>55</v>
      </c>
      <c r="B9" s="16">
        <f>'Antacid Summary'!B9</f>
        <v>0</v>
      </c>
      <c r="E9" s="16">
        <f>'Antacid Summary'!E9</f>
        <v>0</v>
      </c>
    </row>
    <row r="10" spans="1:14" x14ac:dyDescent="0.2">
      <c r="A10" s="3"/>
    </row>
    <row r="11" spans="1:14" x14ac:dyDescent="0.2">
      <c r="A11" s="3"/>
    </row>
    <row r="12" spans="1:14" x14ac:dyDescent="0.2">
      <c r="A12" s="3"/>
    </row>
    <row r="14" spans="1:14" x14ac:dyDescent="0.2">
      <c r="A14" s="3" t="s">
        <v>41</v>
      </c>
    </row>
    <row r="15" spans="1:14" x14ac:dyDescent="0.2">
      <c r="B15" s="3" t="s">
        <v>42</v>
      </c>
      <c r="E15" s="3" t="s">
        <v>43</v>
      </c>
      <c r="H15" s="3" t="s">
        <v>44</v>
      </c>
      <c r="K15" s="3" t="s">
        <v>45</v>
      </c>
    </row>
    <row r="16" spans="1:14" x14ac:dyDescent="0.2">
      <c r="A16" s="3" t="s">
        <v>64</v>
      </c>
      <c r="B16" s="16">
        <f>'Antacid Summary'!B16</f>
        <v>0</v>
      </c>
      <c r="E16" s="16">
        <f>'Antacid Summary'!E16</f>
        <v>0</v>
      </c>
      <c r="H16" s="16">
        <f>IF('Antacid Summary'!H16="none",300,'Antacid Summary'!H16)</f>
        <v>300</v>
      </c>
      <c r="K16" s="16">
        <f>IF('Antacid Summary'!K16="none",400,'Antacid Summary'!K16)</f>
        <v>0</v>
      </c>
      <c r="N16" s="3"/>
    </row>
    <row r="17" spans="1:16" x14ac:dyDescent="0.2">
      <c r="A17" s="3" t="s">
        <v>56</v>
      </c>
      <c r="B17" s="16">
        <f>'Antacid Summary'!B17</f>
        <v>0</v>
      </c>
      <c r="E17" s="16">
        <f>'Antacid Summary'!E17</f>
        <v>0</v>
      </c>
      <c r="H17" s="16">
        <f>'Antacid Summary'!H17</f>
        <v>0</v>
      </c>
      <c r="K17" s="16">
        <f>'Antacid Summary'!K17</f>
        <v>0</v>
      </c>
    </row>
    <row r="18" spans="1:16" x14ac:dyDescent="0.2">
      <c r="A18" s="13" t="s">
        <v>49</v>
      </c>
      <c r="B18" s="16">
        <f>'Antacid Summary'!B18</f>
        <v>0</v>
      </c>
      <c r="E18" s="16">
        <f>'Antacid Summary'!E18</f>
        <v>0</v>
      </c>
      <c r="H18" s="16">
        <f>'Antacid Summary'!H18</f>
        <v>0</v>
      </c>
      <c r="K18" s="16">
        <f>'Antacid Summary'!K18</f>
        <v>0</v>
      </c>
    </row>
    <row r="19" spans="1:16" x14ac:dyDescent="0.2">
      <c r="A19" s="13" t="s">
        <v>79</v>
      </c>
      <c r="B19" s="16">
        <f>'Antacid Summary'!B19</f>
        <v>0</v>
      </c>
      <c r="E19" s="16">
        <f>'Antacid Summary'!E19</f>
        <v>0</v>
      </c>
      <c r="H19" s="16">
        <f>'Antacid Summary'!H19</f>
        <v>0</v>
      </c>
      <c r="K19" s="16">
        <f>'Antacid Summary'!K19</f>
        <v>0</v>
      </c>
    </row>
    <row r="20" spans="1:16" x14ac:dyDescent="0.2">
      <c r="A20" s="13" t="s">
        <v>80</v>
      </c>
      <c r="B20" s="16">
        <f>'Antacid Summary'!B20</f>
        <v>0</v>
      </c>
      <c r="E20" s="16">
        <f>'Antacid Summary'!E20</f>
        <v>0</v>
      </c>
      <c r="H20" s="16">
        <f>'Antacid Summary'!H20</f>
        <v>0</v>
      </c>
      <c r="K20" s="16">
        <f>'Antacid Summary'!K20</f>
        <v>0</v>
      </c>
    </row>
    <row r="21" spans="1:16" ht="15.75" x14ac:dyDescent="0.3">
      <c r="A21" s="3" t="s">
        <v>46</v>
      </c>
      <c r="B21" s="16">
        <f>'Antacid Summary'!B21</f>
        <v>0</v>
      </c>
      <c r="E21" s="16">
        <f>'Antacid Summary'!E21</f>
        <v>0</v>
      </c>
      <c r="H21" s="16">
        <f>'Antacid Summary'!H21</f>
        <v>0</v>
      </c>
      <c r="K21" s="16">
        <f>'Antacid Summary'!K21</f>
        <v>0</v>
      </c>
    </row>
    <row r="22" spans="1:16" x14ac:dyDescent="0.2">
      <c r="A22" s="3"/>
    </row>
    <row r="23" spans="1:16" ht="15.75" x14ac:dyDescent="0.3">
      <c r="A23" s="3" t="s">
        <v>48</v>
      </c>
      <c r="B23" s="16">
        <f>'Antacid Summary'!B23</f>
        <v>0</v>
      </c>
      <c r="C23" s="2" t="str">
        <f xml:space="preserve"> IF(B23=0,"",IF(B26&lt;$B$48,"","X"))</f>
        <v/>
      </c>
      <c r="D23">
        <f>IF(B23=0,60,IF(B26&lt;$B$48,0,1))</f>
        <v>60</v>
      </c>
      <c r="E23" s="16">
        <f>'Antacid Summary'!E23</f>
        <v>0</v>
      </c>
      <c r="F23" s="2" t="str">
        <f xml:space="preserve"> IF(E23=0,"",IF(E26&lt;$B$48,"","X"))</f>
        <v/>
      </c>
      <c r="G23">
        <f>IF(E23=0,60,IF(E26&lt;$B$48,0,1))</f>
        <v>60</v>
      </c>
      <c r="H23" s="16">
        <f>'Antacid Summary'!H23</f>
        <v>0</v>
      </c>
      <c r="I23" s="2" t="str">
        <f xml:space="preserve"> IF(H23=0,"",IF(H26&lt;$B$48,"","X"))</f>
        <v/>
      </c>
      <c r="J23">
        <f>IF(H23=0,0,IF(H26&lt;$B$48,0,1))</f>
        <v>0</v>
      </c>
      <c r="K23" s="16">
        <f>'Antacid Summary'!K23</f>
        <v>0</v>
      </c>
      <c r="L23" s="2" t="str">
        <f xml:space="preserve"> IF(K23=0,"",IF(K26&lt;$B$48,"","X"))</f>
        <v/>
      </c>
      <c r="M23">
        <f>IF(K23=0,0,IF(K26&lt;$B$48,0,1))</f>
        <v>0</v>
      </c>
    </row>
    <row r="24" spans="1:16" x14ac:dyDescent="0.2">
      <c r="A24" s="2" t="s">
        <v>60</v>
      </c>
      <c r="B24" s="9" t="e">
        <f>'check sheet #1'!D100*1000</f>
        <v>#VALUE!</v>
      </c>
      <c r="C24" s="9"/>
      <c r="D24" s="9"/>
      <c r="E24" s="9" t="e">
        <f>'check sheet #2'!D100*1000</f>
        <v>#VALUE!</v>
      </c>
      <c r="F24" s="9"/>
      <c r="G24" s="9"/>
      <c r="H24" s="9" t="e">
        <f>'check sheet #3'!D100*1000</f>
        <v>#VALUE!</v>
      </c>
      <c r="I24" s="9"/>
      <c r="J24" s="9"/>
      <c r="K24" s="9" t="e">
        <f>'check sheet #4'!D100*1000</f>
        <v>#VALUE!</v>
      </c>
      <c r="O24" s="3" t="s">
        <v>63</v>
      </c>
      <c r="P24" t="str">
        <f>O24</f>
        <v>none</v>
      </c>
    </row>
    <row r="25" spans="1:16" x14ac:dyDescent="0.2">
      <c r="A25" s="2" t="s">
        <v>5</v>
      </c>
      <c r="B25" s="9" t="e">
        <f>ABS(B23-B24)</f>
        <v>#VALUE!</v>
      </c>
      <c r="C25" s="9"/>
      <c r="D25" s="9"/>
      <c r="E25" s="9" t="e">
        <f>ABS(E23-E24)</f>
        <v>#VALUE!</v>
      </c>
      <c r="F25" s="9"/>
      <c r="G25" s="9"/>
      <c r="H25" s="9" t="e">
        <f>ABS(H23-H24)</f>
        <v>#VALUE!</v>
      </c>
      <c r="I25" s="9"/>
      <c r="J25" s="9"/>
      <c r="K25" s="9" t="e">
        <f>ABS(K23-K24)</f>
        <v>#VALUE!</v>
      </c>
    </row>
    <row r="26" spans="1:16" x14ac:dyDescent="0.2">
      <c r="A26" s="2" t="s">
        <v>6</v>
      </c>
      <c r="B26" s="2" t="e">
        <f>ABS(B25/B24)*100</f>
        <v>#VALUE!</v>
      </c>
      <c r="E26" s="2" t="e">
        <f>ABS(E25/E24)*100</f>
        <v>#VALUE!</v>
      </c>
      <c r="H26" s="2" t="e">
        <f>ABS(H25/H24)*100</f>
        <v>#VALUE!</v>
      </c>
      <c r="K26" s="2" t="e">
        <f>ABS(K25/K24)*100</f>
        <v>#VALUE!</v>
      </c>
      <c r="O26" t="str">
        <f>IF(21="none","good","bad")</f>
        <v>bad</v>
      </c>
    </row>
    <row r="27" spans="1:16" x14ac:dyDescent="0.2">
      <c r="A27" s="3"/>
    </row>
    <row r="28" spans="1:16" x14ac:dyDescent="0.2">
      <c r="A28" s="3" t="s">
        <v>47</v>
      </c>
      <c r="B28" s="16">
        <f>'Antacid Summary'!B25</f>
        <v>0</v>
      </c>
      <c r="C28" s="2" t="str">
        <f xml:space="preserve"> IF(B28=0,"",IF(B31&lt;$B$48,"","X"))</f>
        <v/>
      </c>
      <c r="D28">
        <f>IF(B28=0,60,IF(B31&lt;$B$48,0,1))</f>
        <v>60</v>
      </c>
      <c r="E28" s="16">
        <f>'Antacid Summary'!E25</f>
        <v>0</v>
      </c>
      <c r="F28" s="2" t="str">
        <f xml:space="preserve"> IF(E28=0,"",IF(E31&lt;$B$48,"","X"))</f>
        <v/>
      </c>
      <c r="G28">
        <f>IF(E28=0,60,IF(E31&lt;$B$48,0,1))</f>
        <v>60</v>
      </c>
      <c r="H28" s="16">
        <f>'Antacid Summary'!H25</f>
        <v>0</v>
      </c>
      <c r="I28" s="2" t="str">
        <f xml:space="preserve"> IF(H28=0,"",IF(H31&lt;$B$48,"","X"))</f>
        <v/>
      </c>
      <c r="J28">
        <f>IF(H28=0,0,IF(H31&lt;$B$48,0,1))</f>
        <v>0</v>
      </c>
      <c r="K28" s="16">
        <f>'Antacid Summary'!K25</f>
        <v>0</v>
      </c>
      <c r="L28" s="2" t="str">
        <f xml:space="preserve"> IF(K28=0,"",IF(K31&lt;$B$48,"","X"))</f>
        <v/>
      </c>
      <c r="M28">
        <f>IF(K28=0,0,IF(K31&lt;$B$48,0,1))</f>
        <v>0</v>
      </c>
    </row>
    <row r="29" spans="1:16" x14ac:dyDescent="0.2">
      <c r="A29" s="2" t="s">
        <v>60</v>
      </c>
      <c r="B29" s="9" t="e">
        <f>100*ABS(B24-B21)/B21</f>
        <v>#VALUE!</v>
      </c>
      <c r="C29" s="9"/>
      <c r="D29" s="9"/>
      <c r="E29" s="9" t="e">
        <f>100*ABS(E24-E21)/E21</f>
        <v>#VALUE!</v>
      </c>
      <c r="F29" s="9"/>
      <c r="G29" s="9"/>
      <c r="H29" s="9" t="e">
        <f>100*ABS(H24-H21)/H21</f>
        <v>#VALUE!</v>
      </c>
      <c r="I29" s="9"/>
      <c r="J29" s="9"/>
      <c r="K29" s="9" t="e">
        <f>100*ABS(K24-K21)/K21</f>
        <v>#VALUE!</v>
      </c>
    </row>
    <row r="30" spans="1:16" x14ac:dyDescent="0.2">
      <c r="A30" s="2" t="s">
        <v>5</v>
      </c>
      <c r="B30" s="9" t="e">
        <f>ABS(B28-B29)</f>
        <v>#VALUE!</v>
      </c>
      <c r="C30" s="9"/>
      <c r="D30" s="9"/>
      <c r="E30" s="9" t="e">
        <f>ABS(E28-E29)</f>
        <v>#VALUE!</v>
      </c>
      <c r="F30" s="9"/>
      <c r="G30" s="9"/>
      <c r="H30" s="9" t="e">
        <f>ABS(H28-H29)</f>
        <v>#VALUE!</v>
      </c>
      <c r="I30" s="9"/>
      <c r="J30" s="9"/>
      <c r="K30" s="9" t="e">
        <f>ABS(K28-K29)</f>
        <v>#VALUE!</v>
      </c>
    </row>
    <row r="31" spans="1:16" x14ac:dyDescent="0.2">
      <c r="A31" s="2" t="s">
        <v>6</v>
      </c>
      <c r="B31" s="2" t="e">
        <f>ABS(B30/B29)*100</f>
        <v>#VALUE!</v>
      </c>
      <c r="E31" s="2" t="e">
        <f>ABS(E30/E29)*100</f>
        <v>#VALUE!</v>
      </c>
      <c r="H31" s="2" t="e">
        <f>ABS(H30/H29)*100</f>
        <v>#VALUE!</v>
      </c>
      <c r="K31" s="2" t="e">
        <f>ABS(K30/K29)*100</f>
        <v>#VALUE!</v>
      </c>
    </row>
    <row r="32" spans="1:16" x14ac:dyDescent="0.2">
      <c r="A32" s="2"/>
    </row>
    <row r="33" spans="1:13" ht="27.75" customHeight="1" x14ac:dyDescent="0.2">
      <c r="A33" s="15" t="s">
        <v>61</v>
      </c>
      <c r="B33" s="16">
        <f>'Antacid Summary'!B27</f>
        <v>0</v>
      </c>
      <c r="C33" s="2" t="str">
        <f xml:space="preserve"> IF(B33=0,"",IF(B36&lt;$B$48,"","X"))</f>
        <v/>
      </c>
      <c r="D33">
        <f>IF(B33=0,60,IF(B36&lt;$B$48,0,1))</f>
        <v>60</v>
      </c>
      <c r="E33" s="16">
        <f>'Antacid Summary'!E27</f>
        <v>0</v>
      </c>
      <c r="F33" s="2" t="str">
        <f xml:space="preserve"> IF(E33=0,"",IF(E36&lt;$B$48,"","X"))</f>
        <v/>
      </c>
      <c r="G33">
        <f>IF(E33=0,60,IF(E36&lt;$B$48,0,1))</f>
        <v>60</v>
      </c>
      <c r="H33" s="16">
        <f>'Antacid Summary'!H27</f>
        <v>0</v>
      </c>
      <c r="I33" s="2" t="str">
        <f xml:space="preserve"> IF(H33=0,"",IF(H36&lt;$B$48,"","X"))</f>
        <v/>
      </c>
      <c r="J33">
        <f>IF(H33=0,0,IF(H36&lt;$B$48,0,1))</f>
        <v>0</v>
      </c>
      <c r="K33" s="16">
        <f>'Antacid Summary'!K27</f>
        <v>0</v>
      </c>
      <c r="L33" s="2" t="str">
        <f xml:space="preserve"> IF(K33=0,"",IF(K36&lt;$B$48,"","X"))</f>
        <v/>
      </c>
      <c r="M33">
        <f>IF(K33=0,0,IF(K36&lt;$B$48,0,1))</f>
        <v>0</v>
      </c>
    </row>
    <row r="34" spans="1:13" x14ac:dyDescent="0.2">
      <c r="A34" s="2" t="s">
        <v>60</v>
      </c>
      <c r="B34" s="9" t="e">
        <f>B17/(B18*B24)</f>
        <v>#VALUE!</v>
      </c>
      <c r="C34" s="9"/>
      <c r="D34" s="9"/>
      <c r="E34" s="9" t="e">
        <f>E17/(E18*E24)</f>
        <v>#VALUE!</v>
      </c>
      <c r="F34" s="9"/>
      <c r="G34" s="9"/>
      <c r="H34" s="9" t="e">
        <f>H17/(H18*H24)</f>
        <v>#VALUE!</v>
      </c>
      <c r="I34" s="9"/>
      <c r="J34" s="9"/>
      <c r="K34" s="9" t="e">
        <f>K17/(K18*K24)</f>
        <v>#VALUE!</v>
      </c>
    </row>
    <row r="35" spans="1:13" x14ac:dyDescent="0.2">
      <c r="A35" s="2" t="s">
        <v>5</v>
      </c>
      <c r="B35" s="9" t="e">
        <f>ABS(B33-B34)</f>
        <v>#VALUE!</v>
      </c>
      <c r="C35" s="9"/>
      <c r="D35" s="9"/>
      <c r="E35" s="9" t="e">
        <f>ABS(E33-E34)</f>
        <v>#VALUE!</v>
      </c>
      <c r="F35" s="9"/>
      <c r="G35" s="9"/>
      <c r="H35" s="9" t="e">
        <f>ABS(H33-H34)</f>
        <v>#VALUE!</v>
      </c>
      <c r="I35" s="9"/>
      <c r="J35" s="9"/>
      <c r="K35" s="9" t="e">
        <f>ABS(K33-K34)</f>
        <v>#VALUE!</v>
      </c>
    </row>
    <row r="36" spans="1:13" x14ac:dyDescent="0.2">
      <c r="A36" s="2" t="s">
        <v>6</v>
      </c>
      <c r="B36" s="2" t="e">
        <f>ABS(B35/B34)*100</f>
        <v>#VALUE!</v>
      </c>
      <c r="E36" s="2" t="e">
        <f>ABS(E35/E34)*100</f>
        <v>#VALUE!</v>
      </c>
      <c r="H36" s="2" t="e">
        <f>ABS(H35/H34)*100</f>
        <v>#VALUE!</v>
      </c>
      <c r="K36" s="2" t="e">
        <f>ABS(K35/K34)*100</f>
        <v>#VALUE!</v>
      </c>
    </row>
    <row r="37" spans="1:13" x14ac:dyDescent="0.2">
      <c r="A37" s="2"/>
    </row>
    <row r="38" spans="1:13" x14ac:dyDescent="0.2">
      <c r="A38" s="3" t="s">
        <v>53</v>
      </c>
      <c r="B38" s="16">
        <f>IF('Antacid Summary'!B29=0,0,IF('Antacid Summary'!B29='Antacid Summary'!B16,1,IF('Antacid Summary'!B29='Antacid Summary'!E16,2,IF('Antacid Summary'!B29='Antacid Summary'!H16,3,IF('Antacid Summary'!B29='Antacid Summary'!K16,4,"try again")))))</f>
        <v>0</v>
      </c>
      <c r="C38" s="2" t="str">
        <f xml:space="preserve"> IF(B38=0,"",IF(B41&lt;$B$48,"","X"))</f>
        <v/>
      </c>
      <c r="D38">
        <f>IF(B38=0,60,IF(B41&lt;$B$48,0,1))</f>
        <v>60</v>
      </c>
    </row>
    <row r="39" spans="1:13" x14ac:dyDescent="0.2">
      <c r="A39" s="2" t="s">
        <v>60</v>
      </c>
      <c r="B39" s="9" t="e">
        <f>IF(H16=300,K41,IF(K16=400,K40,K39))</f>
        <v>#VALUE!</v>
      </c>
      <c r="E39" s="3" t="s">
        <v>65</v>
      </c>
      <c r="H39" t="e">
        <f>MIN($B$34,$E$34,$H$34,$K$34)</f>
        <v>#VALUE!</v>
      </c>
      <c r="K39" t="e">
        <f>IF($H$39=$B$34,1,IF($H$39=$E$34,2,IF($H$39=$H$34,3,IF($H$39=$K$34,4,"check with willard"))))</f>
        <v>#VALUE!</v>
      </c>
    </row>
    <row r="40" spans="1:13" x14ac:dyDescent="0.2">
      <c r="A40" s="2" t="s">
        <v>5</v>
      </c>
      <c r="B40" s="9" t="e">
        <f>ABS(B38-B39)</f>
        <v>#VALUE!</v>
      </c>
      <c r="E40" s="3" t="s">
        <v>66</v>
      </c>
      <c r="H40" t="e">
        <f>MIN($B$34,$E$34,$H$34)</f>
        <v>#VALUE!</v>
      </c>
      <c r="K40" t="e">
        <f>IF($H$40=$B$34,1,IF($H$40=$E$34,2,IF($H$40=$H$34,3,"check with willard")))</f>
        <v>#VALUE!</v>
      </c>
    </row>
    <row r="41" spans="1:13" x14ac:dyDescent="0.2">
      <c r="A41" s="2" t="s">
        <v>6</v>
      </c>
      <c r="B41" s="2" t="e">
        <f>ABS(B40/B39)*100</f>
        <v>#VALUE!</v>
      </c>
      <c r="E41" s="3" t="s">
        <v>67</v>
      </c>
      <c r="H41" t="e">
        <f>MIN($B$34,$E$34)</f>
        <v>#VALUE!</v>
      </c>
      <c r="K41" t="e">
        <f>IF($H$41=$B$34,1,IF($H$41=$E$34,2,"check with willard"))</f>
        <v>#VALUE!</v>
      </c>
    </row>
    <row r="43" spans="1:13" x14ac:dyDescent="0.2">
      <c r="A43" s="3" t="s">
        <v>70</v>
      </c>
      <c r="B43" s="12" t="str">
        <f>IF(H45&lt;0,"complete worksheet",H45)</f>
        <v>complete worksheet</v>
      </c>
    </row>
    <row r="45" spans="1:13" x14ac:dyDescent="0.2">
      <c r="A45" s="3" t="s">
        <v>68</v>
      </c>
      <c r="B45">
        <f>'check sheet #1'!D107+'check sheet #2'!D107+'check sheet #3'!D112+'check sheet #4'!D112+E45</f>
        <v>4380</v>
      </c>
      <c r="E45">
        <f>D38+D33+D28+D23+G23+G28+G33+J33+J28+J23+M23+M28+M33</f>
        <v>420</v>
      </c>
      <c r="H45">
        <f>30-B45</f>
        <v>-4350</v>
      </c>
    </row>
    <row r="48" spans="1:13" x14ac:dyDescent="0.2">
      <c r="A48" s="3" t="s">
        <v>69</v>
      </c>
      <c r="B48">
        <v>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activeCell="B9" sqref="B9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5" max="5" width="3.28515625" customWidth="1"/>
    <col min="8" max="8" width="3.5703125" customWidth="1"/>
    <col min="11" max="11" width="3.85546875" customWidth="1"/>
    <col min="14" max="14" width="3.85546875" customWidth="1"/>
  </cols>
  <sheetData>
    <row r="1" spans="1:13" x14ac:dyDescent="0.2">
      <c r="A1" s="3" t="s">
        <v>35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sheet'!B16</f>
        <v>0</v>
      </c>
    </row>
    <row r="7" spans="1:13" x14ac:dyDescent="0.2">
      <c r="A7" t="s">
        <v>10</v>
      </c>
      <c r="B7" s="6">
        <f>'master check sheet'!B17</f>
        <v>0</v>
      </c>
      <c r="C7" t="s">
        <v>13</v>
      </c>
      <c r="D7" s="1">
        <f>'master check sheet'!B18</f>
        <v>0</v>
      </c>
      <c r="E7" t="s">
        <v>14</v>
      </c>
    </row>
    <row r="8" spans="1:13" x14ac:dyDescent="0.2">
      <c r="A8" t="s">
        <v>11</v>
      </c>
      <c r="B8" s="1">
        <f>'antacid #1'!B8</f>
        <v>0</v>
      </c>
    </row>
    <row r="9" spans="1:13" x14ac:dyDescent="0.2">
      <c r="A9" t="s">
        <v>12</v>
      </c>
      <c r="B9" s="1">
        <f>'antacid #1'!B9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1">
        <f>'antacid #1'!B13</f>
        <v>0</v>
      </c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1">
        <f>'antacid #1'!D16</f>
        <v>0</v>
      </c>
      <c r="G16" s="1">
        <f>'antacid #1'!G16</f>
        <v>0</v>
      </c>
      <c r="J16" s="1">
        <f>'antacid #1'!J16</f>
        <v>0</v>
      </c>
      <c r="M16" s="1">
        <f>'antacid #1'!M16</f>
        <v>0</v>
      </c>
    </row>
    <row r="17" spans="1:15" x14ac:dyDescent="0.2">
      <c r="A17" t="s">
        <v>16</v>
      </c>
      <c r="D17" s="1">
        <f>'antacid #1'!D17</f>
        <v>0</v>
      </c>
      <c r="G17" s="1">
        <f>'antacid #1'!G17</f>
        <v>0</v>
      </c>
      <c r="J17" s="1">
        <f>'antacid #1'!J17</f>
        <v>0</v>
      </c>
      <c r="M17" s="1">
        <f>'antacid #1'!M17</f>
        <v>0</v>
      </c>
    </row>
    <row r="18" spans="1:15" x14ac:dyDescent="0.2">
      <c r="A18" t="s">
        <v>17</v>
      </c>
      <c r="D18" s="1">
        <f>'antacid #1'!D18</f>
        <v>0</v>
      </c>
      <c r="E18" s="2" t="str">
        <f xml:space="preserve"> IF(D18=0,"",IF(D21&lt;$D$109,"","X"))</f>
        <v/>
      </c>
      <c r="G18" s="1">
        <f>'antacid #1'!G18</f>
        <v>0</v>
      </c>
      <c r="H18" s="2" t="str">
        <f xml:space="preserve"> IF(G18=0,"",IF(G21&lt;$D$109,"","X"))</f>
        <v/>
      </c>
      <c r="J18" s="1">
        <f>'antacid #1'!J18</f>
        <v>0</v>
      </c>
      <c r="K18" s="2" t="str">
        <f xml:space="preserve"> IF(J18=0,"",IF(J21&lt;$D$109,"","X"))</f>
        <v/>
      </c>
      <c r="M18" s="1">
        <f>'antacid #1'!M18</f>
        <v>0</v>
      </c>
      <c r="N18" s="2" t="str">
        <f xml:space="preserve"> IF(M18=0,"",IF(M21&lt;$D$109,"","X"))</f>
        <v/>
      </c>
    </row>
    <row r="19" spans="1:15" x14ac:dyDescent="0.2">
      <c r="D19" s="2">
        <f>D17-D16</f>
        <v>0</v>
      </c>
      <c r="E19" s="4"/>
      <c r="F19" s="4"/>
      <c r="G19" s="2">
        <f>G17-G16</f>
        <v>0</v>
      </c>
      <c r="H19" s="4"/>
      <c r="I19" s="4"/>
      <c r="J19" s="2">
        <f>J17-J16</f>
        <v>0</v>
      </c>
      <c r="K19" s="4"/>
      <c r="L19" s="4"/>
      <c r="M19" s="2">
        <f>M17-M16</f>
        <v>0</v>
      </c>
    </row>
    <row r="20" spans="1:15" x14ac:dyDescent="0.2">
      <c r="D20" s="2">
        <f>ABS(D18-D19)</f>
        <v>0</v>
      </c>
      <c r="E20" s="4"/>
      <c r="F20" s="4"/>
      <c r="G20" s="2">
        <f>ABS(G18-G19)</f>
        <v>0</v>
      </c>
      <c r="H20" s="4"/>
      <c r="I20" s="4"/>
      <c r="J20" s="2">
        <f>ABS(J18-J19)</f>
        <v>0</v>
      </c>
      <c r="K20" s="4"/>
      <c r="L20" s="4"/>
      <c r="M20" s="2">
        <f>ABS(M18-M19)</f>
        <v>0</v>
      </c>
    </row>
    <row r="21" spans="1:15" x14ac:dyDescent="0.2">
      <c r="D21" s="2" t="e">
        <f>ABS(D20/D19)*100</f>
        <v>#DIV/0!</v>
      </c>
      <c r="E21" s="4"/>
      <c r="F21" s="4"/>
      <c r="G21" s="2" t="e">
        <f>ABS(G20/G19)*100</f>
        <v>#DIV/0!</v>
      </c>
      <c r="H21" s="4"/>
      <c r="I21" s="4"/>
      <c r="J21" s="2" t="e">
        <f>ABS(J20/J19)*100</f>
        <v>#DIV/0!</v>
      </c>
      <c r="K21" s="4"/>
      <c r="L21" s="4"/>
      <c r="M21" s="2" t="e">
        <f>ABS(M20/M19)*100</f>
        <v>#DIV/0!</v>
      </c>
    </row>
    <row r="22" spans="1:15" x14ac:dyDescent="0.2">
      <c r="D22" s="2"/>
      <c r="E22" s="4"/>
      <c r="F22" s="4"/>
      <c r="G22" s="2"/>
      <c r="H22" s="4"/>
      <c r="I22" s="4"/>
      <c r="J22" s="2"/>
      <c r="K22" s="4"/>
      <c r="L22" s="4"/>
      <c r="M22" s="2"/>
    </row>
    <row r="23" spans="1:15" x14ac:dyDescent="0.2">
      <c r="A23" t="s">
        <v>29</v>
      </c>
      <c r="D23" s="1">
        <f>'antacid #1'!D20</f>
        <v>0</v>
      </c>
      <c r="E23" s="4"/>
      <c r="F23" s="4"/>
      <c r="G23" s="1">
        <f>'antacid #1'!G20</f>
        <v>0</v>
      </c>
      <c r="H23" s="4"/>
      <c r="I23" s="4"/>
      <c r="J23" s="1">
        <f>'antacid #1'!J20</f>
        <v>0</v>
      </c>
      <c r="K23" s="4"/>
      <c r="L23" s="4"/>
      <c r="M23" s="1">
        <f>'antacid #1'!M20</f>
        <v>0</v>
      </c>
    </row>
    <row r="24" spans="1:15" x14ac:dyDescent="0.2"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5" x14ac:dyDescent="0.2"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5" x14ac:dyDescent="0.2"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5" x14ac:dyDescent="0.2">
      <c r="A27" t="s">
        <v>1</v>
      </c>
      <c r="D27" s="1">
        <f>'antacid #1'!D22</f>
        <v>0</v>
      </c>
      <c r="G27" s="1">
        <f>'antacid #1'!G22</f>
        <v>0</v>
      </c>
      <c r="J27" s="1">
        <f>'antacid #1'!J22</f>
        <v>0</v>
      </c>
      <c r="M27" s="1">
        <f>'antacid #1'!M22</f>
        <v>0</v>
      </c>
    </row>
    <row r="28" spans="1:15" x14ac:dyDescent="0.2">
      <c r="A28" t="s">
        <v>18</v>
      </c>
      <c r="D28" s="1">
        <f>'antacid #1'!D23</f>
        <v>0</v>
      </c>
      <c r="G28" s="1">
        <f>'antacid #1'!G23</f>
        <v>0</v>
      </c>
      <c r="J28" s="1">
        <f>'antacid #1'!J23</f>
        <v>0</v>
      </c>
      <c r="M28" s="1">
        <f>'antacid #1'!M23</f>
        <v>0</v>
      </c>
    </row>
    <row r="29" spans="1:15" x14ac:dyDescent="0.2">
      <c r="A29" t="s">
        <v>19</v>
      </c>
      <c r="D29" s="1">
        <f>'antacid #1'!D24</f>
        <v>0</v>
      </c>
      <c r="E29" s="2" t="str">
        <f xml:space="preserve"> IF(D29=0,"",IF(D32&lt;$D$109,"","X"))</f>
        <v/>
      </c>
      <c r="F29">
        <f>IF(D29=0,60,IF(D32&lt;$D$109,0,1))</f>
        <v>60</v>
      </c>
      <c r="G29" s="1">
        <f>'antacid #1'!G24</f>
        <v>0</v>
      </c>
      <c r="H29" s="2" t="str">
        <f xml:space="preserve"> IF(G29=0,"",IF(G32&lt;$D$109,"","X"))</f>
        <v/>
      </c>
      <c r="I29">
        <f>IF(G29=0,60,IF(G32&lt;$D$109,0,1))</f>
        <v>60</v>
      </c>
      <c r="J29" s="1">
        <f>'antacid #1'!J24</f>
        <v>0</v>
      </c>
      <c r="K29" s="2" t="str">
        <f xml:space="preserve"> IF(J29=0,"",IF(J32&lt;$D$109,"","X"))</f>
        <v/>
      </c>
      <c r="L29">
        <f>IF(J29=0,0,IF(J32&lt;$D$109,0,1))</f>
        <v>0</v>
      </c>
      <c r="M29" s="1">
        <f>'antacid #1'!M24</f>
        <v>0</v>
      </c>
      <c r="N29" s="2" t="str">
        <f xml:space="preserve"> IF(M29=0,"",IF(M32&lt;$D$109,"","X"))</f>
        <v/>
      </c>
      <c r="O29">
        <f>IF(M29=0,0,IF(M32&lt;$D$109,0,1))</f>
        <v>0</v>
      </c>
    </row>
    <row r="30" spans="1:15" x14ac:dyDescent="0.2">
      <c r="A30" s="2" t="s">
        <v>60</v>
      </c>
      <c r="D30" s="2">
        <f>D28-D27</f>
        <v>0</v>
      </c>
      <c r="E30" s="2"/>
      <c r="G30" s="2">
        <f>G28-G27</f>
        <v>0</v>
      </c>
      <c r="H30" s="2"/>
      <c r="J30" s="2">
        <f>J28-J27</f>
        <v>0</v>
      </c>
      <c r="M30" s="2">
        <f>M28-M27</f>
        <v>0</v>
      </c>
    </row>
    <row r="31" spans="1:15" x14ac:dyDescent="0.2">
      <c r="A31" s="2" t="s">
        <v>5</v>
      </c>
      <c r="D31" s="2">
        <f>ABS(D29-D30)</f>
        <v>0</v>
      </c>
      <c r="E31" s="2"/>
      <c r="G31" s="2">
        <f>ABS(G29-G30)</f>
        <v>0</v>
      </c>
      <c r="H31" s="2"/>
      <c r="J31" s="2">
        <f>ABS(J29-J30)</f>
        <v>0</v>
      </c>
      <c r="M31" s="2">
        <f>ABS(M29-M30)</f>
        <v>0</v>
      </c>
    </row>
    <row r="32" spans="1:15" x14ac:dyDescent="0.2">
      <c r="A32" s="2" t="s">
        <v>6</v>
      </c>
      <c r="D32" s="2" t="e">
        <f>ABS(D31/D30)*100</f>
        <v>#DIV/0!</v>
      </c>
      <c r="E32" s="2"/>
      <c r="G32" s="2" t="e">
        <f>ABS(G31/G30)*100</f>
        <v>#DIV/0!</v>
      </c>
      <c r="H32" s="2"/>
      <c r="J32" s="2" t="e">
        <f>ABS(J31/J30)*100</f>
        <v>#DIV/0!</v>
      </c>
      <c r="M32" s="2" t="e">
        <f>ABS(M31/M30)*100</f>
        <v>#DIV/0!</v>
      </c>
    </row>
    <row r="34" spans="1:15" x14ac:dyDescent="0.2">
      <c r="A34" t="s">
        <v>20</v>
      </c>
      <c r="D34" s="1">
        <f>'antacid #1'!D26</f>
        <v>0</v>
      </c>
      <c r="E34" s="2" t="str">
        <f xml:space="preserve"> IF(D34=0,"",IF(D37&lt;$D$109,"","X"))</f>
        <v/>
      </c>
      <c r="F34">
        <f>IF(D34=0,60,IF(D37&lt;$D$109,0,1))</f>
        <v>60</v>
      </c>
      <c r="G34" s="1">
        <f>'antacid #1'!G26</f>
        <v>0</v>
      </c>
      <c r="H34" s="2" t="str">
        <f xml:space="preserve"> IF(G34=0,"",IF(G37&lt;$D$109,"","X"))</f>
        <v/>
      </c>
      <c r="I34">
        <f>IF(G34=0,60,IF(G37&lt;$D$109,0,1))</f>
        <v>60</v>
      </c>
      <c r="J34" s="1">
        <f>'antacid #1'!J26</f>
        <v>0</v>
      </c>
      <c r="K34" s="2" t="str">
        <f xml:space="preserve"> IF(J34=0,"",IF(J37&lt;$D$109,"","X"))</f>
        <v/>
      </c>
      <c r="L34">
        <f>IF(J34=0,0,IF(J37&lt;$D$109,0,1))</f>
        <v>0</v>
      </c>
      <c r="M34" s="1">
        <f>'antacid #1'!M26</f>
        <v>0</v>
      </c>
      <c r="N34" s="2" t="str">
        <f xml:space="preserve"> IF(M34=0,"",IF(M37&lt;$D$109,"","X"))</f>
        <v/>
      </c>
      <c r="O34">
        <f>IF(M34=0,0,IF(M37&lt;$D$109,0,1))</f>
        <v>0</v>
      </c>
    </row>
    <row r="35" spans="1:15" x14ac:dyDescent="0.2">
      <c r="A35" s="2" t="s">
        <v>60</v>
      </c>
      <c r="D35" s="2">
        <f>D23*$B$8/1000</f>
        <v>0</v>
      </c>
      <c r="E35" s="2"/>
      <c r="G35" s="2">
        <f>G23*$B$8/1000</f>
        <v>0</v>
      </c>
      <c r="H35" s="2"/>
      <c r="J35" s="2">
        <f>J23*$B$8/1000</f>
        <v>0</v>
      </c>
      <c r="M35" s="2">
        <f>M23*$B$8/1000</f>
        <v>0</v>
      </c>
    </row>
    <row r="36" spans="1:15" x14ac:dyDescent="0.2">
      <c r="A36" s="2" t="s">
        <v>5</v>
      </c>
      <c r="D36" s="2">
        <f>ABS(D34-D35)</f>
        <v>0</v>
      </c>
      <c r="E36" s="2"/>
      <c r="G36" s="2">
        <f>ABS(G34-G35)</f>
        <v>0</v>
      </c>
      <c r="H36" s="2"/>
      <c r="J36" s="2">
        <f>ABS(J34-J35)</f>
        <v>0</v>
      </c>
      <c r="M36" s="2">
        <f>ABS(M34-M35)</f>
        <v>0</v>
      </c>
    </row>
    <row r="37" spans="1:15" x14ac:dyDescent="0.2">
      <c r="A37" s="2" t="s">
        <v>6</v>
      </c>
      <c r="D37" s="2" t="e">
        <f>ABS(D36/D35)*100</f>
        <v>#DIV/0!</v>
      </c>
      <c r="E37" s="2"/>
      <c r="G37" s="2" t="e">
        <f>ABS(G36/G35)*100</f>
        <v>#DIV/0!</v>
      </c>
      <c r="H37" s="2"/>
      <c r="J37" s="2" t="e">
        <f>ABS(J36/J35)*100</f>
        <v>#DIV/0!</v>
      </c>
      <c r="M37" s="2" t="e">
        <f>ABS(M36/M35)*100</f>
        <v>#DIV/0!</v>
      </c>
    </row>
    <row r="38" spans="1:15" x14ac:dyDescent="0.2">
      <c r="A38" s="2"/>
    </row>
    <row r="39" spans="1:15" x14ac:dyDescent="0.2">
      <c r="A39" t="s">
        <v>21</v>
      </c>
      <c r="D39" s="1">
        <f>'antacid #1'!D28</f>
        <v>0</v>
      </c>
      <c r="E39" s="2" t="str">
        <f xml:space="preserve"> IF(D39=0,"",IF(D42&lt;$D$109,"","X"))</f>
        <v/>
      </c>
      <c r="F39">
        <f>IF(D39=0,60,IF(D42&lt;$D$109,0,1))</f>
        <v>60</v>
      </c>
      <c r="G39" s="1">
        <f>'antacid #1'!G28</f>
        <v>0</v>
      </c>
      <c r="H39" s="2" t="str">
        <f xml:space="preserve"> IF(G39=0,"",IF(G42&lt;$D$109,"","X"))</f>
        <v/>
      </c>
      <c r="I39">
        <f>IF(G39=0,60,IF(G42&lt;$D$109,0,1))</f>
        <v>60</v>
      </c>
      <c r="J39" s="1">
        <f>'antacid #1'!J28</f>
        <v>0</v>
      </c>
      <c r="K39" s="2" t="str">
        <f xml:space="preserve"> IF(J39=0,"",IF(J42&lt;$D$109,"","X"))</f>
        <v/>
      </c>
      <c r="L39">
        <f>IF(J39=0,0,IF(J42&lt;$D$109,0,1))</f>
        <v>0</v>
      </c>
      <c r="M39" s="1">
        <f>'antacid #1'!M28</f>
        <v>0</v>
      </c>
      <c r="N39" s="2" t="str">
        <f xml:space="preserve"> IF(M39=0,"",IF(M42&lt;$D$109,"","X"))</f>
        <v/>
      </c>
      <c r="O39">
        <f>IF(M39=0,0,IF(M42&lt;$D$109,0,1))</f>
        <v>0</v>
      </c>
    </row>
    <row r="40" spans="1:15" x14ac:dyDescent="0.2">
      <c r="A40" s="2" t="s">
        <v>60</v>
      </c>
      <c r="D40" s="2">
        <f>D30*$B$9/1000</f>
        <v>0</v>
      </c>
      <c r="E40" s="2"/>
      <c r="G40" s="2">
        <f>G30*$B$9/1000</f>
        <v>0</v>
      </c>
      <c r="H40" s="2"/>
      <c r="J40" s="2">
        <f>J30*$B$9/1000</f>
        <v>0</v>
      </c>
      <c r="M40" s="2">
        <f>M30*$B$9/1000</f>
        <v>0</v>
      </c>
    </row>
    <row r="41" spans="1:15" x14ac:dyDescent="0.2">
      <c r="A41" s="2" t="s">
        <v>5</v>
      </c>
      <c r="D41" s="2">
        <f>ABS(D39-D40)</f>
        <v>0</v>
      </c>
      <c r="E41" s="2"/>
      <c r="G41" s="2">
        <f>ABS(G39-G40)</f>
        <v>0</v>
      </c>
      <c r="H41" s="2"/>
      <c r="J41" s="2">
        <f>ABS(J39-J40)</f>
        <v>0</v>
      </c>
      <c r="M41" s="2">
        <f>ABS(M39-M40)</f>
        <v>0</v>
      </c>
    </row>
    <row r="42" spans="1:15" x14ac:dyDescent="0.2">
      <c r="A42" s="2" t="s">
        <v>6</v>
      </c>
      <c r="D42" s="2" t="e">
        <f>ABS(D41/D40)*100</f>
        <v>#DIV/0!</v>
      </c>
      <c r="E42" s="2"/>
      <c r="G42" s="2" t="e">
        <f>ABS(G41/G40)*100</f>
        <v>#DIV/0!</v>
      </c>
      <c r="H42" s="2"/>
      <c r="J42" s="2" t="e">
        <f>ABS(J41/J40)*100</f>
        <v>#DIV/0!</v>
      </c>
      <c r="M42" s="2" t="e">
        <f>ABS(M41/M40)*100</f>
        <v>#DIV/0!</v>
      </c>
    </row>
    <row r="44" spans="1:15" ht="25.5" x14ac:dyDescent="0.2">
      <c r="A44" s="5" t="s">
        <v>22</v>
      </c>
      <c r="D44" s="1">
        <f>'antacid #1'!D30</f>
        <v>0</v>
      </c>
      <c r="E44" s="2" t="str">
        <f xml:space="preserve"> IF(D44=0,"",IF(D47&lt;$D$109,"","X"))</f>
        <v/>
      </c>
      <c r="F44">
        <f>IF(D44=0,60,IF(D47&lt;$D$109,0,1))</f>
        <v>60</v>
      </c>
      <c r="G44" s="1">
        <f>'antacid #1'!G30</f>
        <v>0</v>
      </c>
      <c r="H44" s="2" t="str">
        <f xml:space="preserve"> IF(G44=0,"",IF(G47&lt;$D$109,"","X"))</f>
        <v/>
      </c>
      <c r="I44">
        <f>IF(G44=0,60,IF(G47&lt;$D$109,0,1))</f>
        <v>60</v>
      </c>
      <c r="J44" s="1">
        <f>'antacid #1'!J30</f>
        <v>0</v>
      </c>
      <c r="K44" s="2" t="str">
        <f xml:space="preserve"> IF(J44=0,"",IF(J47&lt;$D$109,"","X"))</f>
        <v/>
      </c>
      <c r="L44">
        <f>IF(J44=0,0,IF(J47&lt;$D$109,0,1))</f>
        <v>0</v>
      </c>
      <c r="M44" s="1">
        <f>'antacid #1'!M30</f>
        <v>0</v>
      </c>
      <c r="N44" s="2" t="str">
        <f xml:space="preserve"> IF(M44=0,"",IF(M47&lt;$D$109,"","X"))</f>
        <v/>
      </c>
      <c r="O44">
        <f>IF(M44=0,0,IF(M47&lt;$D$109,0,1))</f>
        <v>0</v>
      </c>
    </row>
    <row r="45" spans="1:15" x14ac:dyDescent="0.2">
      <c r="A45" s="2" t="s">
        <v>60</v>
      </c>
      <c r="D45" s="2">
        <f>D40</f>
        <v>0</v>
      </c>
      <c r="E45" s="2"/>
      <c r="G45" s="2">
        <f>G40</f>
        <v>0</v>
      </c>
      <c r="H45" s="2"/>
      <c r="J45" s="2">
        <f>J40</f>
        <v>0</v>
      </c>
      <c r="M45" s="2">
        <f>M40</f>
        <v>0</v>
      </c>
    </row>
    <row r="46" spans="1:15" x14ac:dyDescent="0.2">
      <c r="A46" s="2" t="s">
        <v>5</v>
      </c>
      <c r="D46" s="2">
        <f>ABS(D44-D45)</f>
        <v>0</v>
      </c>
      <c r="E46" s="2"/>
      <c r="G46" s="2">
        <f>ABS(G44-G45)</f>
        <v>0</v>
      </c>
      <c r="H46" s="2"/>
      <c r="J46" s="2">
        <f>ABS(J44-J45)</f>
        <v>0</v>
      </c>
      <c r="M46" s="2">
        <f>ABS(M44-M45)</f>
        <v>0</v>
      </c>
    </row>
    <row r="47" spans="1:15" x14ac:dyDescent="0.2">
      <c r="A47" s="2" t="s">
        <v>6</v>
      </c>
      <c r="D47" s="2" t="e">
        <f>ABS(D46/D45)*100</f>
        <v>#DIV/0!</v>
      </c>
      <c r="E47" s="2"/>
      <c r="G47" s="2" t="e">
        <f>ABS(G46/G45)*100</f>
        <v>#DIV/0!</v>
      </c>
      <c r="H47" s="2"/>
      <c r="J47" s="2" t="e">
        <f>ABS(J46/J45)*100</f>
        <v>#DIV/0!</v>
      </c>
      <c r="M47" s="2" t="e">
        <f>ABS(M46/M45)*100</f>
        <v>#DIV/0!</v>
      </c>
    </row>
    <row r="49" spans="1:15" ht="25.5" x14ac:dyDescent="0.2">
      <c r="A49" s="5" t="s">
        <v>23</v>
      </c>
      <c r="D49" s="1">
        <f>'antacid #1'!D32</f>
        <v>0</v>
      </c>
      <c r="E49" s="2" t="str">
        <f xml:space="preserve"> IF(D49=0,"",IF(D52&lt;$D$109,"","X"))</f>
        <v/>
      </c>
      <c r="F49">
        <f>IF(D49=0,60,IF(D52&lt;$D$109,0,1))</f>
        <v>60</v>
      </c>
      <c r="G49" s="1">
        <f>'antacid #1'!G32</f>
        <v>0</v>
      </c>
      <c r="H49" s="2" t="str">
        <f xml:space="preserve"> IF(G49=0,"",IF(G52&lt;$D$109,"","X"))</f>
        <v/>
      </c>
      <c r="I49">
        <f>IF(G49=0,60,IF(G52&lt;$D$109,0,1))</f>
        <v>60</v>
      </c>
      <c r="J49" s="1">
        <f>'antacid #1'!J32</f>
        <v>0</v>
      </c>
      <c r="K49" s="2" t="str">
        <f xml:space="preserve"> IF(J49=0,"",IF(J52&lt;$D$109,"","X"))</f>
        <v/>
      </c>
      <c r="L49">
        <f>IF(J49=0,0,IF(J52&lt;$D$109,0,1))</f>
        <v>0</v>
      </c>
      <c r="M49" s="1">
        <f>'antacid #1'!M32</f>
        <v>0</v>
      </c>
      <c r="N49" s="2" t="str">
        <f xml:space="preserve"> IF(M49=0,"",IF(M52&lt;$D$109,"","X"))</f>
        <v/>
      </c>
      <c r="O49">
        <f>IF(M49=0,0,IF(M52&lt;$D$109,0,1))</f>
        <v>0</v>
      </c>
    </row>
    <row r="50" spans="1:15" x14ac:dyDescent="0.2">
      <c r="A50" s="2" t="s">
        <v>60</v>
      </c>
      <c r="D50" s="2">
        <f>D35-D45</f>
        <v>0</v>
      </c>
      <c r="E50" s="2"/>
      <c r="G50" s="2">
        <f>G35-G45</f>
        <v>0</v>
      </c>
      <c r="H50" s="2"/>
      <c r="J50" s="2">
        <f>J35-J45</f>
        <v>0</v>
      </c>
      <c r="M50" s="2">
        <f>M35-M45</f>
        <v>0</v>
      </c>
    </row>
    <row r="51" spans="1:15" x14ac:dyDescent="0.2">
      <c r="A51" s="2" t="s">
        <v>5</v>
      </c>
      <c r="D51" s="2">
        <f>ABS(D49-D50)</f>
        <v>0</v>
      </c>
      <c r="E51" s="2"/>
      <c r="G51" s="2">
        <f>ABS(G49-G50)</f>
        <v>0</v>
      </c>
      <c r="H51" s="2"/>
      <c r="J51" s="2">
        <f>ABS(J49-J50)</f>
        <v>0</v>
      </c>
      <c r="M51" s="2">
        <f>ABS(M49-M50)</f>
        <v>0</v>
      </c>
    </row>
    <row r="52" spans="1:15" x14ac:dyDescent="0.2">
      <c r="A52" s="2" t="s">
        <v>6</v>
      </c>
      <c r="D52" s="2" t="e">
        <f>ABS(D51/D50)*100</f>
        <v>#DIV/0!</v>
      </c>
      <c r="E52" s="2"/>
      <c r="G52" s="2" t="e">
        <f>ABS(G51/G50)*100</f>
        <v>#DIV/0!</v>
      </c>
      <c r="H52" s="2"/>
      <c r="J52" s="2" t="e">
        <f>ABS(J51/J50)*100</f>
        <v>#DIV/0!</v>
      </c>
      <c r="M52" s="2" t="e">
        <f>ABS(M51/M50)*100</f>
        <v>#DIV/0!</v>
      </c>
    </row>
    <row r="54" spans="1:15" ht="25.5" x14ac:dyDescent="0.2">
      <c r="A54" s="5" t="s">
        <v>24</v>
      </c>
      <c r="D54" s="1">
        <f>'antacid #1'!D34</f>
        <v>0</v>
      </c>
      <c r="E54" s="2" t="str">
        <f xml:space="preserve"> IF(D54=0,"",IF(D57&lt;$D$109,"","X"))</f>
        <v/>
      </c>
      <c r="F54">
        <f>IF(D54=0,60,IF(D57&lt;$D$109,0,1))</f>
        <v>60</v>
      </c>
      <c r="G54" s="1">
        <f>'antacid #1'!G34</f>
        <v>0</v>
      </c>
      <c r="H54" s="2" t="str">
        <f xml:space="preserve"> IF(G54=0,"",IF(G57&lt;$D$109,"","X"))</f>
        <v/>
      </c>
      <c r="I54">
        <f>IF(G54=0,60,IF(G57&lt;$D$109,0,1))</f>
        <v>60</v>
      </c>
      <c r="J54" s="1">
        <f>'antacid #1'!J34</f>
        <v>0</v>
      </c>
      <c r="K54" s="2" t="str">
        <f xml:space="preserve"> IF(J54=0,"",IF(J57&lt;$D$109,"","X"))</f>
        <v/>
      </c>
      <c r="L54">
        <f>IF(J54=0,0,IF(J57&lt;$D$109,0,1))</f>
        <v>0</v>
      </c>
      <c r="M54" s="1">
        <f>'antacid #1'!M34</f>
        <v>0</v>
      </c>
      <c r="N54" s="2" t="str">
        <f xml:space="preserve"> IF(M54=0,"",IF(M57&lt;$D$109,"","X"))</f>
        <v/>
      </c>
      <c r="O54">
        <f>IF(M54=0,0,IF(M57&lt;$D$109,0,1))</f>
        <v>0</v>
      </c>
    </row>
    <row r="55" spans="1:15" x14ac:dyDescent="0.2">
      <c r="A55" s="2" t="s">
        <v>60</v>
      </c>
      <c r="D55" s="2">
        <f>D50</f>
        <v>0</v>
      </c>
      <c r="E55" s="2"/>
      <c r="G55" s="2">
        <f>G50</f>
        <v>0</v>
      </c>
      <c r="H55" s="2"/>
      <c r="J55" s="2">
        <f>J50</f>
        <v>0</v>
      </c>
      <c r="M55" s="2">
        <f>M50</f>
        <v>0</v>
      </c>
    </row>
    <row r="56" spans="1:15" x14ac:dyDescent="0.2">
      <c r="A56" s="2" t="s">
        <v>5</v>
      </c>
      <c r="D56" s="2">
        <f>ABS(D54-D55)</f>
        <v>0</v>
      </c>
      <c r="E56" s="2"/>
      <c r="G56" s="2">
        <f>ABS(G54-G55)</f>
        <v>0</v>
      </c>
      <c r="H56" s="2"/>
      <c r="J56" s="2">
        <f>ABS(J54-J55)</f>
        <v>0</v>
      </c>
      <c r="M56" s="2">
        <f>ABS(M54-M55)</f>
        <v>0</v>
      </c>
    </row>
    <row r="57" spans="1:15" x14ac:dyDescent="0.2">
      <c r="A57" s="2" t="s">
        <v>6</v>
      </c>
      <c r="D57" s="2" t="e">
        <f>ABS(D56/D55)*100</f>
        <v>#DIV/0!</v>
      </c>
      <c r="E57" s="2"/>
      <c r="G57" s="2" t="e">
        <f>ABS(G56/G55)*100</f>
        <v>#DIV/0!</v>
      </c>
      <c r="H57" s="2"/>
      <c r="J57" s="2" t="e">
        <f>ABS(J56/J55)*100</f>
        <v>#DIV/0!</v>
      </c>
      <c r="M57" s="2" t="e">
        <f>ABS(M56/M55)*100</f>
        <v>#DIV/0!</v>
      </c>
    </row>
    <row r="59" spans="1:15" ht="27" x14ac:dyDescent="0.2">
      <c r="A59" s="5" t="s">
        <v>25</v>
      </c>
      <c r="D59" s="1">
        <f>'antacid #1'!D36</f>
        <v>0</v>
      </c>
      <c r="E59" s="2" t="str">
        <f xml:space="preserve"> IF(D59=0,"",IF(D62&lt;$D$109,"","X"))</f>
        <v/>
      </c>
      <c r="F59">
        <f>IF(D59=0,60,IF(D62&lt;$D$109,0,1))</f>
        <v>60</v>
      </c>
      <c r="G59" s="1">
        <f>'antacid #1'!G36</f>
        <v>0</v>
      </c>
      <c r="H59" s="2" t="str">
        <f xml:space="preserve"> IF(G59=0,"",IF(G62&lt;$D$109,"","X"))</f>
        <v/>
      </c>
      <c r="I59">
        <f>IF(G59=0,60,IF(G62&lt;$D$109,0,1))</f>
        <v>60</v>
      </c>
      <c r="J59" s="1">
        <f>'antacid #1'!J36</f>
        <v>0</v>
      </c>
      <c r="K59" s="2" t="str">
        <f xml:space="preserve"> IF(J59=0,"",IF(J62&lt;$D$109,"","X"))</f>
        <v/>
      </c>
      <c r="L59">
        <f>IF(J59=0,0,IF(J62&lt;$D$109,0,1))</f>
        <v>0</v>
      </c>
      <c r="M59" s="1">
        <f>'antacid #1'!M36</f>
        <v>0</v>
      </c>
      <c r="N59" s="2" t="str">
        <f xml:space="preserve"> IF(M59=0,"",IF(M62&lt;$D$109,"","X"))</f>
        <v/>
      </c>
      <c r="O59">
        <f>IF(M59=0,0,IF(M62&lt;$D$109,0,1))</f>
        <v>0</v>
      </c>
    </row>
    <row r="60" spans="1:15" x14ac:dyDescent="0.2">
      <c r="A60" s="2" t="s">
        <v>60</v>
      </c>
      <c r="D60" s="2" t="e">
        <f>D55/D19</f>
        <v>#DIV/0!</v>
      </c>
      <c r="E60" s="2"/>
      <c r="G60" s="2" t="e">
        <f>G55/G19</f>
        <v>#DIV/0!</v>
      </c>
      <c r="H60" s="2"/>
      <c r="J60" s="2" t="e">
        <f>J55/J19</f>
        <v>#DIV/0!</v>
      </c>
      <c r="M60" s="2" t="e">
        <f>M55/M19</f>
        <v>#DIV/0!</v>
      </c>
    </row>
    <row r="61" spans="1:15" x14ac:dyDescent="0.2">
      <c r="A61" s="2" t="s">
        <v>5</v>
      </c>
      <c r="D61" s="2" t="e">
        <f>ABS(D59-D60)</f>
        <v>#DIV/0!</v>
      </c>
      <c r="E61" s="2"/>
      <c r="G61" s="2" t="e">
        <f>ABS(G59-G60)</f>
        <v>#DIV/0!</v>
      </c>
      <c r="H61" s="2"/>
      <c r="J61" s="2" t="e">
        <f>ABS(J59-J60)</f>
        <v>#DIV/0!</v>
      </c>
      <c r="M61" s="2" t="e">
        <f>ABS(M59-M60)</f>
        <v>#DIV/0!</v>
      </c>
    </row>
    <row r="62" spans="1:15" x14ac:dyDescent="0.2">
      <c r="A62" s="2" t="s">
        <v>6</v>
      </c>
      <c r="D62" s="2" t="e">
        <f>ABS(D61/D60)*100</f>
        <v>#DIV/0!</v>
      </c>
      <c r="E62" s="2"/>
      <c r="G62" s="2" t="e">
        <f>ABS(G61/G60)*100</f>
        <v>#DIV/0!</v>
      </c>
      <c r="H62" s="2"/>
      <c r="J62" s="2" t="e">
        <f>ABS(J61/J60)*100</f>
        <v>#DIV/0!</v>
      </c>
      <c r="M62" s="2" t="e">
        <f>ABS(M61/M60)*100</f>
        <v>#DIV/0!</v>
      </c>
    </row>
    <row r="64" spans="1:15" ht="27" x14ac:dyDescent="0.2">
      <c r="A64" s="5" t="s">
        <v>27</v>
      </c>
      <c r="D64" s="1">
        <f>'antacid #1'!D38</f>
        <v>0</v>
      </c>
      <c r="E64" s="2" t="str">
        <f xml:space="preserve"> IF(D64=0,"",IF(D67&lt;$D$109,"","X"))</f>
        <v/>
      </c>
      <c r="F64">
        <f>IF(D64=0,60,IF(D67&lt;$D$109,0,1))</f>
        <v>60</v>
      </c>
    </row>
    <row r="65" spans="1:13" x14ac:dyDescent="0.2">
      <c r="A65" s="2" t="s">
        <v>60</v>
      </c>
      <c r="D65" s="2" t="str">
        <f>IF(B13=4,(D55+G55+J55+M55)/B13,IF(B13=3,(D55+G55+J55)/B13,IF(B13=2,(D55+G55)/B13,"need at least 2 trials")))</f>
        <v>need at least 2 trials</v>
      </c>
    </row>
    <row r="66" spans="1:13" x14ac:dyDescent="0.2">
      <c r="A66" s="2" t="s">
        <v>5</v>
      </c>
      <c r="D66" s="2" t="e">
        <f>ABS(D64-D65)</f>
        <v>#VALUE!</v>
      </c>
    </row>
    <row r="67" spans="1:13" x14ac:dyDescent="0.2">
      <c r="A67" s="2" t="s">
        <v>6</v>
      </c>
      <c r="D67" s="2" t="e">
        <f>ABS(D66/D65)*100</f>
        <v>#VALUE!</v>
      </c>
    </row>
    <row r="68" spans="1:13" x14ac:dyDescent="0.2">
      <c r="A68" s="2"/>
      <c r="D68" s="2"/>
    </row>
    <row r="69" spans="1:13" ht="25.5" x14ac:dyDescent="0.2">
      <c r="A69" s="8" t="s">
        <v>30</v>
      </c>
      <c r="D69" s="1">
        <f>'antacid #1'!D40</f>
        <v>0</v>
      </c>
      <c r="E69" s="2" t="str">
        <f xml:space="preserve"> IF(D69=0,"",IF(D72&lt;$D$109,"","X"))</f>
        <v/>
      </c>
      <c r="F69">
        <f>IF(D69=0,60,IF(D72&lt;$D$109,0,1))</f>
        <v>60</v>
      </c>
      <c r="G69" s="9" t="s">
        <v>32</v>
      </c>
      <c r="H69" s="9"/>
      <c r="I69" s="9"/>
      <c r="J69" s="9" t="s">
        <v>33</v>
      </c>
      <c r="K69" s="9"/>
      <c r="L69" s="9"/>
      <c r="M69" s="9" t="s">
        <v>34</v>
      </c>
    </row>
    <row r="70" spans="1:13" x14ac:dyDescent="0.2">
      <c r="A70" s="2" t="s">
        <v>60</v>
      </c>
      <c r="D70" s="2" t="str">
        <f>IF(B13=4,M70,IF(B13=3,J70,IF(B13=2,G70,"need at least 2 trials")))</f>
        <v>need at least 2 trials</v>
      </c>
      <c r="G70" s="9">
        <f>STDEV(D55,G55)</f>
        <v>0</v>
      </c>
      <c r="H70" s="9"/>
      <c r="I70" s="9"/>
      <c r="J70" s="9">
        <f>STDEV(D55,G55,J55)</f>
        <v>0</v>
      </c>
      <c r="K70" s="9"/>
      <c r="L70" s="9"/>
      <c r="M70" s="9">
        <f>STDEV(D55,G55,J55,M55)</f>
        <v>0</v>
      </c>
    </row>
    <row r="71" spans="1:13" x14ac:dyDescent="0.2">
      <c r="A71" s="2" t="s">
        <v>5</v>
      </c>
      <c r="D71" s="2" t="e">
        <f>ABS(D69-D70)</f>
        <v>#VALUE!</v>
      </c>
    </row>
    <row r="72" spans="1:13" x14ac:dyDescent="0.2">
      <c r="A72" s="2" t="s">
        <v>6</v>
      </c>
      <c r="D72" s="2" t="e">
        <f>ABS(D71/D70)*100</f>
        <v>#VALUE!</v>
      </c>
    </row>
    <row r="74" spans="1:13" ht="27" x14ac:dyDescent="0.2">
      <c r="A74" s="5" t="s">
        <v>26</v>
      </c>
      <c r="D74" s="1">
        <f>'antacid #1'!D42</f>
        <v>0</v>
      </c>
      <c r="E74" s="2" t="str">
        <f xml:space="preserve"> IF(D74=0,"",IF(D77&lt;$D$109,"","X"))</f>
        <v/>
      </c>
      <c r="F74">
        <f>IF(D74=0,60,IF(D77&lt;$D$109,0,1))</f>
        <v>60</v>
      </c>
    </row>
    <row r="75" spans="1:13" x14ac:dyDescent="0.2">
      <c r="A75" s="2" t="s">
        <v>60</v>
      </c>
      <c r="D75" s="2" t="str">
        <f>IF(B13=4,(D60+G60+J60+M60)/B13,IF(B13=3,(D60+G60+J60)/B13,IF(B13=2,(D60+G60)/B13,"need at least 2 trials")))</f>
        <v>need at least 2 trials</v>
      </c>
      <c r="E75" s="2"/>
    </row>
    <row r="76" spans="1:13" x14ac:dyDescent="0.2">
      <c r="A76" s="2" t="s">
        <v>5</v>
      </c>
      <c r="D76" s="2" t="e">
        <f>ABS(D74-D75)</f>
        <v>#VALUE!</v>
      </c>
      <c r="E76" s="2"/>
    </row>
    <row r="77" spans="1:13" x14ac:dyDescent="0.2">
      <c r="A77" s="2" t="s">
        <v>6</v>
      </c>
      <c r="D77" s="2" t="e">
        <f>ABS(D76/D75)*100</f>
        <v>#VALUE!</v>
      </c>
      <c r="E77" s="2"/>
    </row>
    <row r="78" spans="1:13" x14ac:dyDescent="0.2">
      <c r="A78" s="2"/>
      <c r="D78" s="2"/>
      <c r="E78" s="2"/>
    </row>
    <row r="79" spans="1:13" ht="25.5" x14ac:dyDescent="0.2">
      <c r="A79" s="8" t="s">
        <v>31</v>
      </c>
      <c r="D79" s="1">
        <f>'antacid #1'!D44</f>
        <v>0</v>
      </c>
      <c r="E79" s="2" t="str">
        <f xml:space="preserve"> IF(D79=0,"",IF(D82&lt;$D$109,"","X"))</f>
        <v/>
      </c>
      <c r="F79">
        <f>IF(D79=0,60,IF(D82&lt;$D$109,0,1))</f>
        <v>60</v>
      </c>
      <c r="G79" s="9" t="s">
        <v>32</v>
      </c>
      <c r="H79" s="9"/>
      <c r="I79" s="9"/>
      <c r="J79" s="9" t="s">
        <v>33</v>
      </c>
      <c r="K79" s="9"/>
      <c r="L79" s="9"/>
      <c r="M79" s="9" t="s">
        <v>34</v>
      </c>
    </row>
    <row r="80" spans="1:13" x14ac:dyDescent="0.2">
      <c r="A80" s="2" t="s">
        <v>60</v>
      </c>
      <c r="D80" s="2" t="str">
        <f>IF(B13=4,M80,IF(B13=3,J80,IF(B13=2,G80,"need at least 2 trials")))</f>
        <v>need at least 2 trials</v>
      </c>
      <c r="E80" s="2"/>
      <c r="G80" s="9" t="e">
        <f>STDEV(D60,G60)</f>
        <v>#DIV/0!</v>
      </c>
      <c r="H80" s="9"/>
      <c r="I80" s="9"/>
      <c r="J80" s="9" t="e">
        <f>STDEV(D60,G60,J60)</f>
        <v>#DIV/0!</v>
      </c>
      <c r="K80" s="9"/>
      <c r="L80" s="9"/>
      <c r="M80" s="9" t="e">
        <f>STDEV(D60,G60,J60,M60)</f>
        <v>#DIV/0!</v>
      </c>
    </row>
    <row r="81" spans="1:6" x14ac:dyDescent="0.2">
      <c r="A81" s="2" t="s">
        <v>5</v>
      </c>
      <c r="D81" s="2" t="e">
        <f>ABS(D79-D80)</f>
        <v>#VALUE!</v>
      </c>
      <c r="E81" s="2"/>
    </row>
    <row r="82" spans="1:6" x14ac:dyDescent="0.2">
      <c r="A82" s="2" t="s">
        <v>6</v>
      </c>
      <c r="D82" s="2" t="e">
        <f>ABS(D81/D80)*100</f>
        <v>#VALUE!</v>
      </c>
      <c r="E82" s="2"/>
    </row>
    <row r="84" spans="1:6" x14ac:dyDescent="0.2">
      <c r="A84" s="3" t="s">
        <v>28</v>
      </c>
      <c r="B84" s="3"/>
      <c r="C84" s="3"/>
      <c r="D84" s="1">
        <f>'antacid #1'!D46</f>
        <v>0</v>
      </c>
      <c r="E84" s="2" t="str">
        <f xml:space="preserve"> IF(D84=0,"",IF(D87&lt;$D$109,"","X"))</f>
        <v/>
      </c>
      <c r="F84">
        <f>IF(D84=0,60,IF(D87&lt;$D$109,0,1))</f>
        <v>60</v>
      </c>
    </row>
    <row r="85" spans="1:6" x14ac:dyDescent="0.2">
      <c r="A85" s="2" t="s">
        <v>60</v>
      </c>
      <c r="D85" s="2" t="e">
        <f>B7/D7</f>
        <v>#DIV/0!</v>
      </c>
    </row>
    <row r="86" spans="1:6" x14ac:dyDescent="0.2">
      <c r="A86" s="2" t="s">
        <v>5</v>
      </c>
      <c r="D86" s="2" t="e">
        <f>ABS(D84-D85)</f>
        <v>#DIV/0!</v>
      </c>
    </row>
    <row r="87" spans="1:6" x14ac:dyDescent="0.2">
      <c r="A87" s="2" t="s">
        <v>6</v>
      </c>
      <c r="D87" s="2" t="e">
        <f>ABS(D86/D85)*100</f>
        <v>#DIV/0!</v>
      </c>
    </row>
    <row r="89" spans="1:6" ht="25.5" x14ac:dyDescent="0.2">
      <c r="A89" s="7" t="s">
        <v>50</v>
      </c>
      <c r="D89" s="1">
        <f>'antacid #1'!D48</f>
        <v>0</v>
      </c>
      <c r="E89" s="2" t="str">
        <f xml:space="preserve"> IF(D89=0,"",IF(D92&lt;$D$109,"","X"))</f>
        <v/>
      </c>
      <c r="F89">
        <f>IF(D89=0,60,IF(D92&lt;$D$109,0,1))</f>
        <v>60</v>
      </c>
    </row>
    <row r="90" spans="1:6" x14ac:dyDescent="0.2">
      <c r="A90" s="2" t="s">
        <v>60</v>
      </c>
      <c r="D90" s="2" t="e">
        <f>D65/D85</f>
        <v>#VALUE!</v>
      </c>
    </row>
    <row r="91" spans="1:6" x14ac:dyDescent="0.2">
      <c r="A91" s="2" t="s">
        <v>5</v>
      </c>
      <c r="D91" s="2" t="e">
        <f>ABS(D89-D90)</f>
        <v>#VALUE!</v>
      </c>
      <c r="E91" s="4"/>
      <c r="F91" s="4"/>
    </row>
    <row r="92" spans="1:6" x14ac:dyDescent="0.2">
      <c r="A92" s="2" t="s">
        <v>6</v>
      </c>
      <c r="D92" s="2" t="e">
        <f>ABS(D91/D90)*100</f>
        <v>#VALUE!</v>
      </c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94" spans="1:6" ht="25.5" x14ac:dyDescent="0.2">
      <c r="A94" s="14" t="s">
        <v>51</v>
      </c>
      <c r="B94" s="4"/>
      <c r="C94" s="4"/>
      <c r="D94" s="1">
        <f>'antacid #1'!D50</f>
        <v>0</v>
      </c>
      <c r="E94" s="2" t="str">
        <f xml:space="preserve"> IF(D94=0,"",IF(D97&lt;$D$109,"","X"))</f>
        <v/>
      </c>
      <c r="F94">
        <f>IF(D94=0,60,IF(D97&lt;$D$109,0,1))</f>
        <v>60</v>
      </c>
    </row>
    <row r="95" spans="1:6" x14ac:dyDescent="0.2">
      <c r="A95" s="2" t="s">
        <v>60</v>
      </c>
      <c r="D95" s="2" t="e">
        <f>D65*0.5</f>
        <v>#VALUE!</v>
      </c>
      <c r="E95" s="4"/>
      <c r="F95" s="4"/>
    </row>
    <row r="96" spans="1:6" x14ac:dyDescent="0.2">
      <c r="A96" s="2" t="s">
        <v>5</v>
      </c>
      <c r="D96" s="2" t="e">
        <f>ABS(D94-D95)</f>
        <v>#VALUE!</v>
      </c>
      <c r="E96" s="4"/>
      <c r="F96" s="4"/>
    </row>
    <row r="97" spans="1:6" x14ac:dyDescent="0.2">
      <c r="A97" s="2" t="s">
        <v>6</v>
      </c>
      <c r="D97" s="2" t="e">
        <f>ABS(D96/D95)*100</f>
        <v>#VALUE!</v>
      </c>
      <c r="E97" s="4"/>
      <c r="F97" s="4"/>
    </row>
    <row r="98" spans="1:6" x14ac:dyDescent="0.2">
      <c r="A98" s="10"/>
      <c r="B98" s="4"/>
      <c r="C98" s="4"/>
      <c r="D98" s="4"/>
      <c r="E98" s="4"/>
      <c r="F98" s="4"/>
    </row>
    <row r="99" spans="1:6" ht="25.5" x14ac:dyDescent="0.2">
      <c r="A99" s="14" t="s">
        <v>52</v>
      </c>
      <c r="B99" s="4"/>
      <c r="C99" s="4"/>
      <c r="D99" s="1">
        <f>'antacid #1'!D52</f>
        <v>0</v>
      </c>
      <c r="E99" s="2" t="str">
        <f xml:space="preserve"> IF(D99=0,"",IF(D102&lt;$D$109,"","X"))</f>
        <v/>
      </c>
      <c r="F99">
        <f>IF(D99=0,60,IF(D102&lt;$D$109,0,1))</f>
        <v>60</v>
      </c>
    </row>
    <row r="100" spans="1:6" x14ac:dyDescent="0.2">
      <c r="A100" s="2" t="s">
        <v>60</v>
      </c>
      <c r="D100" s="2" t="e">
        <f>D95*100.1</f>
        <v>#VALUE!</v>
      </c>
      <c r="E100" s="4"/>
      <c r="F100" s="4"/>
    </row>
    <row r="101" spans="1:6" x14ac:dyDescent="0.2">
      <c r="A101" s="2" t="s">
        <v>5</v>
      </c>
      <c r="D101" s="2" t="e">
        <f>ABS(D99-D100)</f>
        <v>#VALUE!</v>
      </c>
      <c r="E101" s="4"/>
      <c r="F101" s="4"/>
    </row>
    <row r="102" spans="1:6" x14ac:dyDescent="0.2">
      <c r="A102" s="2" t="s">
        <v>6</v>
      </c>
      <c r="D102" s="2" t="e">
        <f>ABS(D101/D100)*100</f>
        <v>#VALUE!</v>
      </c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11" t="s">
        <v>36</v>
      </c>
      <c r="B107" s="4"/>
      <c r="C107" s="4"/>
      <c r="D107" s="4">
        <f>F99+F94+F89+F84+F79+F74+F69+F64+F59+I59+L59+O59+F54+I54+L54+O54+O49+L49+I49+F49+F44+I44+L44+O44+O39+L39+I39+F39+F34+I34+L34+O34+O29+L29+I29+F29</f>
        <v>1320</v>
      </c>
      <c r="E107" s="4"/>
      <c r="F107" s="4">
        <f>D107/60</f>
        <v>22</v>
      </c>
    </row>
    <row r="108" spans="1:6" x14ac:dyDescent="0.2">
      <c r="A108" s="4"/>
      <c r="B108" s="4"/>
      <c r="C108" s="4"/>
      <c r="D108" s="4"/>
      <c r="E108" s="4"/>
      <c r="F108" s="4"/>
    </row>
    <row r="109" spans="1:6" x14ac:dyDescent="0.2">
      <c r="A109" s="4" t="s">
        <v>62</v>
      </c>
      <c r="B109" s="4"/>
      <c r="C109" s="4"/>
      <c r="D109" s="4">
        <v>2</v>
      </c>
      <c r="E109" s="4"/>
      <c r="F109" s="4"/>
    </row>
    <row r="110" spans="1:6" x14ac:dyDescent="0.2">
      <c r="A110" s="4"/>
      <c r="B110" s="4"/>
      <c r="C110" s="4"/>
      <c r="D110" s="4"/>
      <c r="E110" s="4"/>
      <c r="F110" s="4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1" workbookViewId="0">
      <selection activeCell="A65" sqref="A65"/>
    </sheetView>
  </sheetViews>
  <sheetFormatPr defaultRowHeight="12.75" x14ac:dyDescent="0.2"/>
  <cols>
    <col min="1" max="1" width="33.140625" customWidth="1"/>
    <col min="2" max="2" width="8" customWidth="1"/>
    <col min="3" max="3" width="3.5703125" customWidth="1"/>
    <col min="4" max="4" width="12.42578125" customWidth="1"/>
    <col min="5" max="5" width="3.28515625" customWidth="1"/>
    <col min="6" max="6" width="1.5703125" customWidth="1"/>
    <col min="7" max="7" width="12.85546875" customWidth="1"/>
    <col min="8" max="8" width="3.5703125" customWidth="1"/>
    <col min="9" max="9" width="1.42578125" customWidth="1"/>
    <col min="10" max="10" width="12.85546875" customWidth="1"/>
    <col min="11" max="11" width="3.85546875" customWidth="1"/>
    <col min="12" max="12" width="1.28515625" customWidth="1"/>
    <col min="13" max="13" width="12.7109375" customWidth="1"/>
    <col min="14" max="14" width="3.85546875" customWidth="1"/>
  </cols>
  <sheetData>
    <row r="1" spans="1:13" x14ac:dyDescent="0.2">
      <c r="A1" s="3" t="s">
        <v>35</v>
      </c>
    </row>
    <row r="3" spans="1:13" x14ac:dyDescent="0.2">
      <c r="A3" t="s">
        <v>0</v>
      </c>
    </row>
    <row r="4" spans="1:13" x14ac:dyDescent="0.2">
      <c r="A4" s="28">
        <f>'master check sheet'!B3</f>
        <v>0</v>
      </c>
    </row>
    <row r="6" spans="1:13" x14ac:dyDescent="0.2">
      <c r="A6" t="s">
        <v>9</v>
      </c>
      <c r="B6" s="28">
        <f>'master check sheet'!B16</f>
        <v>0</v>
      </c>
    </row>
    <row r="7" spans="1:13" x14ac:dyDescent="0.2">
      <c r="A7" t="s">
        <v>10</v>
      </c>
      <c r="B7" s="29">
        <f>'master check sheet'!B17</f>
        <v>0</v>
      </c>
      <c r="C7" t="s">
        <v>13</v>
      </c>
      <c r="D7" s="28">
        <f>'master check sheet'!B18</f>
        <v>0</v>
      </c>
      <c r="E7" t="s">
        <v>14</v>
      </c>
    </row>
    <row r="8" spans="1:13" x14ac:dyDescent="0.2">
      <c r="A8" t="s">
        <v>11</v>
      </c>
      <c r="B8" s="28">
        <f>IF('Antacid Summary'!B19=1,'Antacid Summary'!B9,'master check sheet'!E9)</f>
        <v>0</v>
      </c>
    </row>
    <row r="9" spans="1:13" x14ac:dyDescent="0.2">
      <c r="A9" t="s">
        <v>12</v>
      </c>
      <c r="B9" s="28">
        <f>IF('Antacid Summary'!B20=1,'Antacid Summary'!B8,'Antacid Summary'!E8)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30"/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30"/>
      <c r="G16" s="30"/>
      <c r="J16" s="30"/>
      <c r="M16" s="30"/>
    </row>
    <row r="17" spans="1:14" x14ac:dyDescent="0.2">
      <c r="A17" t="s">
        <v>16</v>
      </c>
      <c r="D17" s="30"/>
      <c r="G17" s="30"/>
      <c r="J17" s="30"/>
      <c r="M17" s="30"/>
    </row>
    <row r="18" spans="1:14" x14ac:dyDescent="0.2">
      <c r="A18" t="s">
        <v>17</v>
      </c>
      <c r="D18" s="30"/>
      <c r="E18" s="2" t="str">
        <f>'check sheet #1'!E18</f>
        <v/>
      </c>
      <c r="G18" s="30"/>
      <c r="H18" s="2" t="str">
        <f>'check sheet #1'!H18</f>
        <v/>
      </c>
      <c r="J18" s="30"/>
      <c r="K18" s="2" t="str">
        <f>'check sheet #1'!K18</f>
        <v/>
      </c>
      <c r="M18" s="30"/>
      <c r="N18" s="2" t="str">
        <f>'check sheet #1'!N18</f>
        <v/>
      </c>
    </row>
    <row r="19" spans="1:14" x14ac:dyDescent="0.2">
      <c r="D19" s="2"/>
      <c r="E19" s="4"/>
      <c r="F19" s="4"/>
      <c r="G19" s="2"/>
      <c r="H19" s="4"/>
      <c r="I19" s="4"/>
      <c r="J19" s="2"/>
      <c r="K19" s="4"/>
      <c r="L19" s="4"/>
      <c r="M19" s="2"/>
    </row>
    <row r="20" spans="1:14" x14ac:dyDescent="0.2">
      <c r="A20" t="s">
        <v>29</v>
      </c>
      <c r="D20" s="30"/>
      <c r="E20" s="4"/>
      <c r="F20" s="4"/>
      <c r="G20" s="30"/>
      <c r="H20" s="4"/>
      <c r="I20" s="4"/>
      <c r="J20" s="30"/>
      <c r="K20" s="4"/>
      <c r="L20" s="4"/>
      <c r="M20" s="30"/>
    </row>
    <row r="21" spans="1:14" x14ac:dyDescent="0.2"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x14ac:dyDescent="0.2">
      <c r="A22" s="3" t="s">
        <v>72</v>
      </c>
      <c r="D22" s="30"/>
      <c r="G22" s="30"/>
      <c r="J22" s="30"/>
      <c r="M22" s="30"/>
    </row>
    <row r="23" spans="1:14" x14ac:dyDescent="0.2">
      <c r="A23" s="3" t="s">
        <v>73</v>
      </c>
      <c r="D23" s="30"/>
      <c r="G23" s="30"/>
      <c r="J23" s="30"/>
      <c r="M23" s="30"/>
    </row>
    <row r="24" spans="1:14" x14ac:dyDescent="0.2">
      <c r="A24" s="3" t="s">
        <v>74</v>
      </c>
      <c r="D24" s="30"/>
      <c r="E24" s="2" t="str">
        <f>'check sheet #1'!E29</f>
        <v/>
      </c>
      <c r="G24" s="30"/>
      <c r="H24" s="2" t="str">
        <f>'check sheet #1'!H29</f>
        <v/>
      </c>
      <c r="J24" s="30"/>
      <c r="K24" s="2" t="str">
        <f>'check sheet #1'!K29</f>
        <v/>
      </c>
      <c r="M24" s="30"/>
      <c r="N24" s="2" t="str">
        <f>'check sheet #1'!N29</f>
        <v/>
      </c>
    </row>
    <row r="26" spans="1:14" x14ac:dyDescent="0.2">
      <c r="A26" t="s">
        <v>20</v>
      </c>
      <c r="D26" s="30"/>
      <c r="E26" s="2" t="str">
        <f>'check sheet #1'!E34</f>
        <v/>
      </c>
      <c r="G26" s="30"/>
      <c r="H26" s="2" t="str">
        <f>'check sheet #1'!H34</f>
        <v/>
      </c>
      <c r="J26" s="30"/>
      <c r="K26" s="2" t="str">
        <f>'check sheet #1'!K34</f>
        <v/>
      </c>
      <c r="M26" s="30"/>
      <c r="N26" s="2" t="str">
        <f>'check sheet #1'!N34</f>
        <v/>
      </c>
    </row>
    <row r="27" spans="1:14" x14ac:dyDescent="0.2">
      <c r="A27" s="2"/>
    </row>
    <row r="28" spans="1:14" x14ac:dyDescent="0.2">
      <c r="A28" t="s">
        <v>21</v>
      </c>
      <c r="D28" s="30"/>
      <c r="E28" s="2" t="str">
        <f>'check sheet #1'!E39</f>
        <v/>
      </c>
      <c r="G28" s="30"/>
      <c r="H28" s="2" t="str">
        <f>'check sheet #1'!H39</f>
        <v/>
      </c>
      <c r="J28" s="30"/>
      <c r="K28" s="2" t="str">
        <f>'check sheet #1'!K39</f>
        <v/>
      </c>
      <c r="M28" s="30"/>
      <c r="N28" s="2" t="str">
        <f>'check sheet #1'!N39</f>
        <v/>
      </c>
    </row>
    <row r="30" spans="1:14" ht="25.5" x14ac:dyDescent="0.2">
      <c r="A30" s="5" t="s">
        <v>22</v>
      </c>
      <c r="D30" s="30"/>
      <c r="E30" s="2" t="str">
        <f>'check sheet #1'!E44</f>
        <v/>
      </c>
      <c r="G30" s="30"/>
      <c r="H30" s="2" t="str">
        <f>'check sheet #1'!H44</f>
        <v/>
      </c>
      <c r="J30" s="30"/>
      <c r="K30" s="2" t="str">
        <f>'check sheet #1'!K44</f>
        <v/>
      </c>
      <c r="M30" s="30"/>
      <c r="N30" s="2" t="str">
        <f>'check sheet #1'!N44</f>
        <v/>
      </c>
    </row>
    <row r="32" spans="1:14" ht="25.5" x14ac:dyDescent="0.2">
      <c r="A32" s="5" t="s">
        <v>23</v>
      </c>
      <c r="D32" s="30"/>
      <c r="E32" s="2" t="str">
        <f>'check sheet #1'!E49</f>
        <v/>
      </c>
      <c r="G32" s="30"/>
      <c r="H32" s="2" t="str">
        <f>'check sheet #1'!H49</f>
        <v/>
      </c>
      <c r="J32" s="30"/>
      <c r="K32" s="2" t="str">
        <f>'check sheet #1'!K49</f>
        <v/>
      </c>
      <c r="M32" s="30"/>
      <c r="N32" s="2" t="str">
        <f>'check sheet #1'!N49</f>
        <v/>
      </c>
    </row>
    <row r="34" spans="1:14" ht="27" x14ac:dyDescent="0.2">
      <c r="A34" s="7" t="s">
        <v>81</v>
      </c>
      <c r="D34" s="30"/>
      <c r="E34" s="2" t="str">
        <f>'check sheet #1'!E54</f>
        <v/>
      </c>
      <c r="G34" s="30"/>
      <c r="H34" s="2" t="str">
        <f>'check sheet #1'!H54</f>
        <v/>
      </c>
      <c r="J34" s="30"/>
      <c r="K34" s="2" t="str">
        <f>'check sheet #1'!K54</f>
        <v/>
      </c>
      <c r="M34" s="30"/>
      <c r="N34" s="2" t="str">
        <f>'check sheet #1'!N54</f>
        <v/>
      </c>
    </row>
    <row r="36" spans="1:14" ht="27" x14ac:dyDescent="0.2">
      <c r="A36" s="5" t="s">
        <v>25</v>
      </c>
      <c r="D36" s="30"/>
      <c r="E36" s="2" t="str">
        <f>'check sheet #1'!E59</f>
        <v/>
      </c>
      <c r="G36" s="30"/>
      <c r="H36" s="2" t="str">
        <f>'check sheet #1'!H59</f>
        <v/>
      </c>
      <c r="J36" s="30"/>
      <c r="K36" s="2" t="str">
        <f>'check sheet #1'!K59</f>
        <v/>
      </c>
      <c r="M36" s="30"/>
      <c r="N36" s="2" t="str">
        <f>'check sheet #1'!N59</f>
        <v/>
      </c>
    </row>
    <row r="38" spans="1:14" ht="27" x14ac:dyDescent="0.2">
      <c r="A38" s="5" t="s">
        <v>27</v>
      </c>
      <c r="D38" s="30"/>
      <c r="E38" s="2" t="str">
        <f>'check sheet #1'!E64</f>
        <v/>
      </c>
    </row>
    <row r="39" spans="1:14" x14ac:dyDescent="0.2">
      <c r="A39" s="2"/>
      <c r="D39" s="2"/>
    </row>
    <row r="40" spans="1:14" ht="25.5" x14ac:dyDescent="0.2">
      <c r="A40" s="8" t="s">
        <v>30</v>
      </c>
      <c r="D40" s="30"/>
      <c r="E40" s="2" t="str">
        <f>'check sheet #1'!E69</f>
        <v/>
      </c>
      <c r="G40" s="9"/>
      <c r="H40" s="9"/>
      <c r="I40" s="9"/>
      <c r="J40" s="9"/>
      <c r="K40" s="9"/>
      <c r="L40" s="9"/>
      <c r="M40" s="9"/>
    </row>
    <row r="42" spans="1:14" ht="27" x14ac:dyDescent="0.2">
      <c r="A42" s="5" t="s">
        <v>26</v>
      </c>
      <c r="D42" s="30"/>
      <c r="E42" s="2" t="str">
        <f>'check sheet #1'!E74</f>
        <v/>
      </c>
    </row>
    <row r="43" spans="1:14" x14ac:dyDescent="0.2">
      <c r="A43" s="2"/>
      <c r="D43" s="2"/>
      <c r="E43" s="2"/>
    </row>
    <row r="44" spans="1:14" ht="25.5" x14ac:dyDescent="0.2">
      <c r="A44" s="8" t="s">
        <v>31</v>
      </c>
      <c r="D44" s="30"/>
      <c r="E44" s="2" t="str">
        <f>'check sheet #1'!E79</f>
        <v/>
      </c>
      <c r="G44" s="9"/>
      <c r="H44" s="9"/>
      <c r="I44" s="9"/>
      <c r="J44" s="9"/>
      <c r="K44" s="9"/>
      <c r="L44" s="9"/>
      <c r="M44" s="9"/>
    </row>
    <row r="46" spans="1:14" x14ac:dyDescent="0.2">
      <c r="A46" s="3" t="s">
        <v>28</v>
      </c>
      <c r="B46" s="3"/>
      <c r="C46" s="3"/>
      <c r="D46" s="32"/>
      <c r="E46" s="2" t="str">
        <f>'check sheet #1'!E84</f>
        <v/>
      </c>
    </row>
    <row r="48" spans="1:14" ht="25.5" x14ac:dyDescent="0.2">
      <c r="A48" s="7" t="s">
        <v>50</v>
      </c>
      <c r="D48" s="30"/>
      <c r="E48" s="2" t="str">
        <f>'check sheet #1'!E89</f>
        <v/>
      </c>
    </row>
    <row r="49" spans="1:6" x14ac:dyDescent="0.2">
      <c r="A49" s="4"/>
      <c r="B49" s="4"/>
      <c r="C49" s="4"/>
      <c r="D49" s="4"/>
      <c r="E49" s="4"/>
      <c r="F49" s="4"/>
    </row>
    <row r="50" spans="1:6" ht="25.5" x14ac:dyDescent="0.2">
      <c r="A50" s="14" t="s">
        <v>51</v>
      </c>
      <c r="B50" s="4"/>
      <c r="C50" s="4"/>
      <c r="D50" s="30"/>
      <c r="E50" s="2" t="str">
        <f>'check sheet #1'!E94</f>
        <v/>
      </c>
    </row>
    <row r="51" spans="1:6" x14ac:dyDescent="0.2">
      <c r="A51" s="10"/>
      <c r="B51" s="4"/>
      <c r="C51" s="4"/>
      <c r="D51" s="4"/>
      <c r="E51" s="4"/>
      <c r="F51" s="4"/>
    </row>
    <row r="52" spans="1:6" ht="25.5" x14ac:dyDescent="0.2">
      <c r="A52" s="14" t="s">
        <v>52</v>
      </c>
      <c r="B52" s="4"/>
      <c r="C52" s="4"/>
      <c r="D52" s="30"/>
      <c r="E52" s="2" t="str">
        <f>'check sheet #1'!E99</f>
        <v/>
      </c>
    </row>
    <row r="53" spans="1:6" x14ac:dyDescent="0.2">
      <c r="A53" s="4"/>
      <c r="B53" s="4"/>
      <c r="C53" s="4"/>
      <c r="D53" s="4"/>
      <c r="E53" s="4"/>
      <c r="F53" s="4"/>
    </row>
    <row r="54" spans="1:6" x14ac:dyDescent="0.2">
      <c r="A54" s="4"/>
      <c r="B54" s="4"/>
      <c r="C54" s="4"/>
      <c r="D54" s="4"/>
      <c r="E54" s="4"/>
      <c r="F54" s="4"/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11"/>
      <c r="B57" s="4"/>
      <c r="C57" s="4"/>
      <c r="D57" s="4"/>
      <c r="E57" s="4"/>
      <c r="F57" s="4"/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4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</sheetData>
  <sheetProtection sheet="1" objects="1" scenarios="1" formatCell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4" workbookViewId="0">
      <selection activeCell="A36" sqref="A36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4" max="4" width="12.5703125" customWidth="1"/>
    <col min="5" max="5" width="3.28515625" customWidth="1"/>
    <col min="6" max="6" width="1.42578125" customWidth="1"/>
    <col min="7" max="7" width="12.5703125" customWidth="1"/>
    <col min="8" max="8" width="3.5703125" customWidth="1"/>
    <col min="9" max="9" width="1.7109375" customWidth="1"/>
    <col min="10" max="10" width="13" customWidth="1"/>
    <col min="11" max="11" width="3.85546875" customWidth="1"/>
    <col min="12" max="12" width="1.5703125" customWidth="1"/>
    <col min="13" max="13" width="12.42578125" customWidth="1"/>
    <col min="14" max="14" width="3.85546875" customWidth="1"/>
  </cols>
  <sheetData>
    <row r="1" spans="1:13" x14ac:dyDescent="0.2">
      <c r="A1" s="3" t="s">
        <v>57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sheet'!E16</f>
        <v>0</v>
      </c>
    </row>
    <row r="7" spans="1:13" x14ac:dyDescent="0.2">
      <c r="A7" t="s">
        <v>10</v>
      </c>
      <c r="B7" s="6">
        <f>'master check sheet'!E17</f>
        <v>0</v>
      </c>
      <c r="C7" t="s">
        <v>13</v>
      </c>
      <c r="D7" s="1">
        <f>'master check sheet'!E18</f>
        <v>0</v>
      </c>
      <c r="E7" t="s">
        <v>14</v>
      </c>
    </row>
    <row r="8" spans="1:13" x14ac:dyDescent="0.2">
      <c r="A8" t="s">
        <v>11</v>
      </c>
      <c r="B8" s="1">
        <f>IF('Antacid Summary'!E19=1,'Antacid Summary'!B9,'master check sheet'!E9)</f>
        <v>0</v>
      </c>
    </row>
    <row r="9" spans="1:13" x14ac:dyDescent="0.2">
      <c r="A9" t="s">
        <v>12</v>
      </c>
      <c r="B9" s="1">
        <f>IF('Antacid Summary'!E20=1,'Antacid Summary'!B8,'Antacid Summary'!E8)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30"/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30"/>
      <c r="G16" s="30"/>
      <c r="J16" s="30"/>
      <c r="M16" s="30"/>
    </row>
    <row r="17" spans="1:14" x14ac:dyDescent="0.2">
      <c r="A17" t="s">
        <v>16</v>
      </c>
      <c r="D17" s="30"/>
      <c r="G17" s="30"/>
      <c r="J17" s="30"/>
      <c r="M17" s="30"/>
    </row>
    <row r="18" spans="1:14" x14ac:dyDescent="0.2">
      <c r="A18" t="s">
        <v>17</v>
      </c>
      <c r="D18" s="30"/>
      <c r="E18" s="2" t="str">
        <f>'check sheet #2'!E18</f>
        <v/>
      </c>
      <c r="G18" s="30"/>
      <c r="H18" s="2" t="str">
        <f>'check sheet #2'!H18</f>
        <v/>
      </c>
      <c r="J18" s="30"/>
      <c r="K18" s="2" t="str">
        <f>'check sheet #2'!K18</f>
        <v/>
      </c>
      <c r="M18" s="30"/>
      <c r="N18" s="2" t="str">
        <f>'check sheet #2'!N18</f>
        <v/>
      </c>
    </row>
    <row r="19" spans="1:14" x14ac:dyDescent="0.2">
      <c r="D19" s="2"/>
      <c r="E19" s="4"/>
      <c r="F19" s="4"/>
      <c r="G19" s="2"/>
      <c r="H19" s="4"/>
      <c r="I19" s="4"/>
      <c r="J19" s="2"/>
      <c r="K19" s="4"/>
      <c r="L19" s="4"/>
      <c r="M19" s="2"/>
    </row>
    <row r="20" spans="1:14" x14ac:dyDescent="0.2">
      <c r="A20" t="s">
        <v>29</v>
      </c>
      <c r="D20" s="30"/>
      <c r="E20" s="4"/>
      <c r="F20" s="4"/>
      <c r="G20" s="30"/>
      <c r="H20" s="4"/>
      <c r="I20" s="4"/>
      <c r="J20" s="30"/>
      <c r="K20" s="4"/>
      <c r="L20" s="4"/>
      <c r="M20" s="30"/>
    </row>
    <row r="21" spans="1:14" x14ac:dyDescent="0.2"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x14ac:dyDescent="0.2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x14ac:dyDescent="0.2"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x14ac:dyDescent="0.2">
      <c r="A24" t="s">
        <v>1</v>
      </c>
      <c r="D24" s="30"/>
      <c r="G24" s="30"/>
      <c r="J24" s="30"/>
      <c r="M24" s="30"/>
    </row>
    <row r="25" spans="1:14" x14ac:dyDescent="0.2">
      <c r="A25" t="s">
        <v>18</v>
      </c>
      <c r="D25" s="30"/>
      <c r="G25" s="30"/>
      <c r="J25" s="30"/>
      <c r="M25" s="30"/>
    </row>
    <row r="26" spans="1:14" x14ac:dyDescent="0.2">
      <c r="A26" t="s">
        <v>19</v>
      </c>
      <c r="D26" s="30"/>
      <c r="E26" s="2" t="str">
        <f>'check sheet #2'!E29</f>
        <v/>
      </c>
      <c r="G26" s="30"/>
      <c r="H26" s="2" t="str">
        <f>'check sheet #2'!H29</f>
        <v/>
      </c>
      <c r="J26" s="30"/>
      <c r="K26" s="2" t="str">
        <f>'check sheet #2'!K29</f>
        <v/>
      </c>
      <c r="M26" s="30"/>
      <c r="N26" s="2" t="str">
        <f>'check sheet #2'!N29</f>
        <v/>
      </c>
    </row>
    <row r="28" spans="1:14" x14ac:dyDescent="0.2">
      <c r="A28" t="s">
        <v>20</v>
      </c>
      <c r="D28" s="30"/>
      <c r="E28" s="2" t="str">
        <f>'check sheet #2'!E34</f>
        <v/>
      </c>
      <c r="G28" s="30"/>
      <c r="H28" s="2" t="str">
        <f>'check sheet #2'!H34</f>
        <v/>
      </c>
      <c r="J28" s="30"/>
      <c r="K28" s="2" t="str">
        <f>'check sheet #2'!K34</f>
        <v/>
      </c>
      <c r="M28" s="30"/>
      <c r="N28" s="2" t="str">
        <f>'check sheet #2'!N34</f>
        <v/>
      </c>
    </row>
    <row r="29" spans="1:14" x14ac:dyDescent="0.2">
      <c r="A29" s="2"/>
    </row>
    <row r="30" spans="1:14" x14ac:dyDescent="0.2">
      <c r="A30" t="s">
        <v>21</v>
      </c>
      <c r="D30" s="30"/>
      <c r="E30" s="2" t="str">
        <f>'check sheet #2'!E39</f>
        <v/>
      </c>
      <c r="G30" s="30"/>
      <c r="H30" s="2" t="str">
        <f>'check sheet #2'!H39</f>
        <v/>
      </c>
      <c r="J30" s="30"/>
      <c r="K30" s="2" t="str">
        <f>'check sheet #2'!K39</f>
        <v/>
      </c>
      <c r="M30" s="30"/>
      <c r="N30" s="2" t="str">
        <f>'check sheet #2'!N39</f>
        <v/>
      </c>
    </row>
    <row r="32" spans="1:14" ht="25.5" x14ac:dyDescent="0.2">
      <c r="A32" s="5" t="s">
        <v>22</v>
      </c>
      <c r="D32" s="30"/>
      <c r="E32" s="2" t="str">
        <f>'check sheet #2'!E44</f>
        <v/>
      </c>
      <c r="G32" s="30"/>
      <c r="H32" s="2" t="str">
        <f>'check sheet #2'!H44</f>
        <v/>
      </c>
      <c r="J32" s="30"/>
      <c r="K32" s="2" t="str">
        <f>'check sheet #2'!K44</f>
        <v/>
      </c>
      <c r="M32" s="30"/>
      <c r="N32" s="2" t="str">
        <f>'check sheet #2'!N44</f>
        <v/>
      </c>
    </row>
    <row r="34" spans="1:14" ht="25.5" x14ac:dyDescent="0.2">
      <c r="A34" s="5" t="s">
        <v>23</v>
      </c>
      <c r="D34" s="30"/>
      <c r="E34" s="2" t="str">
        <f>'check sheet #2'!E49</f>
        <v/>
      </c>
      <c r="G34" s="30"/>
      <c r="H34" s="2" t="str">
        <f>'check sheet #2'!H49</f>
        <v/>
      </c>
      <c r="J34" s="30"/>
      <c r="K34" s="2" t="str">
        <f>'check sheet #2'!K49</f>
        <v/>
      </c>
      <c r="M34" s="30"/>
      <c r="N34" s="2" t="str">
        <f>'check sheet #2'!N49</f>
        <v/>
      </c>
    </row>
    <row r="36" spans="1:14" ht="27" x14ac:dyDescent="0.2">
      <c r="A36" s="7" t="s">
        <v>81</v>
      </c>
      <c r="D36" s="30"/>
      <c r="E36" s="2" t="str">
        <f>'check sheet #2'!E54</f>
        <v/>
      </c>
      <c r="G36" s="30"/>
      <c r="H36" s="2" t="str">
        <f>'check sheet #2'!H54</f>
        <v/>
      </c>
      <c r="J36" s="30"/>
      <c r="K36" s="2" t="str">
        <f>'check sheet #2'!K54</f>
        <v/>
      </c>
      <c r="M36" s="30"/>
      <c r="N36" s="2" t="str">
        <f>'check sheet #2'!N54</f>
        <v/>
      </c>
    </row>
    <row r="38" spans="1:14" ht="27" x14ac:dyDescent="0.2">
      <c r="A38" s="5" t="s">
        <v>25</v>
      </c>
      <c r="D38" s="30"/>
      <c r="E38" s="2" t="str">
        <f>'check sheet #2'!E59</f>
        <v/>
      </c>
      <c r="G38" s="30"/>
      <c r="H38" s="2" t="str">
        <f>'check sheet #2'!H59</f>
        <v/>
      </c>
      <c r="J38" s="30"/>
      <c r="K38" s="2" t="str">
        <f>'check sheet #2'!K59</f>
        <v/>
      </c>
      <c r="M38" s="30"/>
      <c r="N38" s="2" t="str">
        <f>'check sheet #2'!N59</f>
        <v/>
      </c>
    </row>
    <row r="40" spans="1:14" ht="27" x14ac:dyDescent="0.2">
      <c r="A40" s="5" t="s">
        <v>27</v>
      </c>
      <c r="D40" s="30"/>
      <c r="E40" s="2" t="str">
        <f>'check sheet #2'!E64</f>
        <v/>
      </c>
    </row>
    <row r="41" spans="1:14" x14ac:dyDescent="0.2">
      <c r="A41" s="2"/>
      <c r="D41" s="2"/>
    </row>
    <row r="42" spans="1:14" ht="25.5" x14ac:dyDescent="0.2">
      <c r="A42" s="8" t="s">
        <v>30</v>
      </c>
      <c r="D42" s="30"/>
      <c r="E42" s="2" t="str">
        <f>'check sheet #2'!E69</f>
        <v/>
      </c>
      <c r="G42" s="9"/>
      <c r="H42" s="9"/>
      <c r="I42" s="9"/>
      <c r="J42" s="9"/>
      <c r="K42" s="9"/>
      <c r="L42" s="9"/>
      <c r="M42" s="9"/>
    </row>
    <row r="44" spans="1:14" ht="27" x14ac:dyDescent="0.2">
      <c r="A44" s="5" t="s">
        <v>26</v>
      </c>
      <c r="D44" s="30"/>
      <c r="E44" s="2" t="str">
        <f>'check sheet #2'!E74</f>
        <v/>
      </c>
    </row>
    <row r="45" spans="1:14" x14ac:dyDescent="0.2">
      <c r="A45" s="2"/>
      <c r="D45" s="2"/>
      <c r="E45" s="2"/>
    </row>
    <row r="46" spans="1:14" ht="25.5" x14ac:dyDescent="0.2">
      <c r="A46" s="8" t="s">
        <v>31</v>
      </c>
      <c r="D46" s="30"/>
      <c r="E46" s="2" t="str">
        <f>'check sheet #2'!E79</f>
        <v/>
      </c>
      <c r="G46" s="9"/>
      <c r="H46" s="9"/>
      <c r="I46" s="9"/>
      <c r="J46" s="9"/>
      <c r="K46" s="9"/>
      <c r="L46" s="9"/>
      <c r="M46" s="9"/>
    </row>
    <row r="48" spans="1:14" x14ac:dyDescent="0.2">
      <c r="A48" s="3" t="s">
        <v>28</v>
      </c>
      <c r="B48" s="3"/>
      <c r="C48" s="3"/>
      <c r="D48" s="32"/>
      <c r="E48" s="2" t="str">
        <f>'check sheet #2'!E84</f>
        <v/>
      </c>
    </row>
    <row r="50" spans="1:6" ht="25.5" x14ac:dyDescent="0.2">
      <c r="A50" s="7" t="s">
        <v>50</v>
      </c>
      <c r="D50" s="30"/>
      <c r="E50" s="2" t="str">
        <f>'check sheet #2'!E89</f>
        <v/>
      </c>
    </row>
    <row r="51" spans="1:6" x14ac:dyDescent="0.2">
      <c r="A51" s="4"/>
      <c r="B51" s="4"/>
      <c r="C51" s="4"/>
      <c r="D51" s="4"/>
      <c r="E51" s="4"/>
      <c r="F51" s="4"/>
    </row>
    <row r="52" spans="1:6" ht="25.5" x14ac:dyDescent="0.2">
      <c r="A52" s="14" t="s">
        <v>51</v>
      </c>
      <c r="B52" s="4"/>
      <c r="C52" s="4"/>
      <c r="D52" s="30"/>
      <c r="E52" s="2" t="str">
        <f>'check sheet #2'!E94</f>
        <v/>
      </c>
    </row>
    <row r="53" spans="1:6" x14ac:dyDescent="0.2">
      <c r="A53" s="10"/>
      <c r="B53" s="4"/>
      <c r="C53" s="4"/>
      <c r="D53" s="4"/>
      <c r="E53" s="4"/>
      <c r="F53" s="4"/>
    </row>
    <row r="54" spans="1:6" ht="25.5" x14ac:dyDescent="0.2">
      <c r="A54" s="14" t="s">
        <v>52</v>
      </c>
      <c r="B54" s="4"/>
      <c r="C54" s="4"/>
      <c r="D54" s="30"/>
      <c r="E54" s="2" t="str">
        <f>'check sheet #2'!E99</f>
        <v/>
      </c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/>
      <c r="B57" s="4"/>
      <c r="C57" s="4"/>
      <c r="D57" s="4"/>
      <c r="E57" s="4"/>
      <c r="F57" s="4"/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11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4"/>
      <c r="B62" s="4"/>
      <c r="C62" s="4"/>
      <c r="D62" s="4"/>
      <c r="E62" s="4"/>
      <c r="F62" s="4"/>
    </row>
  </sheetData>
  <sheetProtection sheet="1" objects="1" scenarios="1" formatCells="0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activeCell="B9" sqref="B9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5" max="5" width="3.28515625" customWidth="1"/>
    <col min="8" max="8" width="3.5703125" customWidth="1"/>
    <col min="11" max="11" width="3.85546875" customWidth="1"/>
    <col min="14" max="14" width="3.85546875" customWidth="1"/>
  </cols>
  <sheetData>
    <row r="1" spans="1:13" x14ac:dyDescent="0.2">
      <c r="A1" s="3" t="s">
        <v>57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sheet'!E16</f>
        <v>0</v>
      </c>
    </row>
    <row r="7" spans="1:13" x14ac:dyDescent="0.2">
      <c r="A7" t="s">
        <v>10</v>
      </c>
      <c r="B7" s="6">
        <f>'master check sheet'!E17</f>
        <v>0</v>
      </c>
      <c r="C7" t="s">
        <v>13</v>
      </c>
      <c r="D7" s="1">
        <f>'master check sheet'!E18</f>
        <v>0</v>
      </c>
      <c r="E7" t="s">
        <v>14</v>
      </c>
    </row>
    <row r="8" spans="1:13" x14ac:dyDescent="0.2">
      <c r="A8" t="s">
        <v>11</v>
      </c>
      <c r="B8" s="1">
        <f>'antacid #2'!B8</f>
        <v>0</v>
      </c>
    </row>
    <row r="9" spans="1:13" x14ac:dyDescent="0.2">
      <c r="A9" t="s">
        <v>12</v>
      </c>
      <c r="B9" s="1">
        <f>'antacid #2'!B9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1">
        <f>'antacid #2'!B13</f>
        <v>0</v>
      </c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1">
        <f>'antacid #2'!D16</f>
        <v>0</v>
      </c>
      <c r="G16" s="1">
        <f>'antacid #2'!G16</f>
        <v>0</v>
      </c>
      <c r="J16" s="1">
        <f>'antacid #2'!J16</f>
        <v>0</v>
      </c>
      <c r="M16" s="1">
        <f>'antacid #2'!M16</f>
        <v>0</v>
      </c>
    </row>
    <row r="17" spans="1:15" x14ac:dyDescent="0.2">
      <c r="A17" t="s">
        <v>16</v>
      </c>
      <c r="D17" s="1">
        <f>'antacid #2'!D17</f>
        <v>0</v>
      </c>
      <c r="G17" s="1">
        <f>'antacid #2'!G17</f>
        <v>0</v>
      </c>
      <c r="J17" s="1">
        <f>'antacid #2'!J17</f>
        <v>0</v>
      </c>
      <c r="M17" s="1">
        <f>'antacid #2'!M17</f>
        <v>0</v>
      </c>
    </row>
    <row r="18" spans="1:15" x14ac:dyDescent="0.2">
      <c r="A18" t="s">
        <v>17</v>
      </c>
      <c r="D18" s="1">
        <f>'antacid #2'!D18</f>
        <v>0</v>
      </c>
      <c r="E18" s="2" t="str">
        <f xml:space="preserve"> IF(D18=0,"",IF(D21&lt;2,"","X"))</f>
        <v/>
      </c>
      <c r="G18" s="1">
        <f>'antacid #2'!G18</f>
        <v>0</v>
      </c>
      <c r="H18" s="2" t="str">
        <f xml:space="preserve"> IF(G18=0,"",IF(G21&lt;2,"","X"))</f>
        <v/>
      </c>
      <c r="J18" s="1">
        <f>'antacid #2'!J18</f>
        <v>0</v>
      </c>
      <c r="K18" s="2" t="str">
        <f xml:space="preserve"> IF(J18=0,"",IF(J21&lt;2,"","X"))</f>
        <v/>
      </c>
      <c r="M18" s="1">
        <f>'antacid #2'!M18</f>
        <v>0</v>
      </c>
      <c r="N18" s="2" t="str">
        <f xml:space="preserve"> IF(M18=0,"",IF(M21&lt;2,"","X"))</f>
        <v/>
      </c>
    </row>
    <row r="19" spans="1:15" x14ac:dyDescent="0.2">
      <c r="D19" s="2">
        <f>D17-D16</f>
        <v>0</v>
      </c>
      <c r="E19" s="4"/>
      <c r="F19" s="4"/>
      <c r="G19" s="2">
        <f>G17-G16</f>
        <v>0</v>
      </c>
      <c r="H19" s="4"/>
      <c r="I19" s="4"/>
      <c r="J19" s="2">
        <f>J17-J16</f>
        <v>0</v>
      </c>
      <c r="K19" s="4"/>
      <c r="L19" s="4"/>
      <c r="M19" s="2">
        <f>M17-M16</f>
        <v>0</v>
      </c>
    </row>
    <row r="20" spans="1:15" x14ac:dyDescent="0.2">
      <c r="D20" s="2">
        <f>ABS(D18-D19)</f>
        <v>0</v>
      </c>
      <c r="E20" s="4"/>
      <c r="F20" s="4"/>
      <c r="G20" s="2">
        <f>ABS(G18-G19)</f>
        <v>0</v>
      </c>
      <c r="H20" s="4"/>
      <c r="I20" s="4"/>
      <c r="J20" s="2">
        <f>ABS(J18-J19)</f>
        <v>0</v>
      </c>
      <c r="K20" s="4"/>
      <c r="L20" s="4"/>
      <c r="M20" s="2">
        <f>ABS(M18-M19)</f>
        <v>0</v>
      </c>
    </row>
    <row r="21" spans="1:15" x14ac:dyDescent="0.2">
      <c r="D21" s="2" t="e">
        <f>ABS(D20/D19)*100</f>
        <v>#DIV/0!</v>
      </c>
      <c r="E21" s="4"/>
      <c r="F21" s="4"/>
      <c r="G21" s="2" t="e">
        <f>ABS(G20/G19)*100</f>
        <v>#DIV/0!</v>
      </c>
      <c r="H21" s="4"/>
      <c r="I21" s="4"/>
      <c r="J21" s="2" t="e">
        <f>ABS(J20/J19)*100</f>
        <v>#DIV/0!</v>
      </c>
      <c r="K21" s="4"/>
      <c r="L21" s="4"/>
      <c r="M21" s="2" t="e">
        <f>ABS(M20/M19)*100</f>
        <v>#DIV/0!</v>
      </c>
    </row>
    <row r="22" spans="1:15" x14ac:dyDescent="0.2">
      <c r="D22" s="2"/>
      <c r="E22" s="4"/>
      <c r="F22" s="4"/>
      <c r="G22" s="2"/>
      <c r="H22" s="4"/>
      <c r="I22" s="4"/>
      <c r="J22" s="2"/>
      <c r="K22" s="4"/>
      <c r="L22" s="4"/>
      <c r="M22" s="2"/>
    </row>
    <row r="23" spans="1:15" x14ac:dyDescent="0.2">
      <c r="A23" t="s">
        <v>29</v>
      </c>
      <c r="D23" s="1">
        <f>'antacid #2'!D20</f>
        <v>0</v>
      </c>
      <c r="E23" s="4"/>
      <c r="F23" s="4"/>
      <c r="G23" s="1">
        <f>'antacid #2'!G20</f>
        <v>0</v>
      </c>
      <c r="H23" s="4"/>
      <c r="I23" s="4"/>
      <c r="J23" s="1">
        <f>'antacid #2'!J20</f>
        <v>0</v>
      </c>
      <c r="K23" s="4"/>
      <c r="L23" s="4"/>
      <c r="M23" s="1">
        <f>'antacid #2'!M20</f>
        <v>0</v>
      </c>
    </row>
    <row r="24" spans="1:15" x14ac:dyDescent="0.2"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5" x14ac:dyDescent="0.2"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5" x14ac:dyDescent="0.2"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5" x14ac:dyDescent="0.2">
      <c r="A27" t="s">
        <v>1</v>
      </c>
      <c r="D27" s="1">
        <f>'antacid #2'!D24</f>
        <v>0</v>
      </c>
      <c r="G27" s="1">
        <f>'antacid #2'!G24</f>
        <v>0</v>
      </c>
      <c r="J27" s="1">
        <f>'antacid #2'!J24</f>
        <v>0</v>
      </c>
      <c r="M27" s="1">
        <f>'antacid #2'!M24</f>
        <v>0</v>
      </c>
    </row>
    <row r="28" spans="1:15" x14ac:dyDescent="0.2">
      <c r="A28" t="s">
        <v>18</v>
      </c>
      <c r="D28" s="1">
        <f>'antacid #2'!D25</f>
        <v>0</v>
      </c>
      <c r="G28" s="1">
        <f>'antacid #2'!G25</f>
        <v>0</v>
      </c>
      <c r="J28" s="1">
        <f>'antacid #2'!J25</f>
        <v>0</v>
      </c>
      <c r="M28" s="1">
        <f>'antacid #2'!M25</f>
        <v>0</v>
      </c>
    </row>
    <row r="29" spans="1:15" x14ac:dyDescent="0.2">
      <c r="A29" t="s">
        <v>19</v>
      </c>
      <c r="D29" s="1">
        <f>'antacid #2'!D26</f>
        <v>0</v>
      </c>
      <c r="E29" s="2" t="str">
        <f xml:space="preserve"> IF(D29=0,"",IF(D32&lt;$D$109,"","X"))</f>
        <v/>
      </c>
      <c r="F29">
        <f>IF(D29=0,60,IF(D32&lt;$D$109,0,1))</f>
        <v>60</v>
      </c>
      <c r="G29" s="1">
        <f>'antacid #2'!G26</f>
        <v>0</v>
      </c>
      <c r="H29" s="2" t="str">
        <f xml:space="preserve"> IF(G29=0,"",IF(G32&lt;$D$109,"","X"))</f>
        <v/>
      </c>
      <c r="I29">
        <f>IF(G29=0,60,IF(G32&lt;$D$109,0,1))</f>
        <v>60</v>
      </c>
      <c r="J29" s="1">
        <f>'antacid #2'!J26</f>
        <v>0</v>
      </c>
      <c r="K29" s="2" t="str">
        <f xml:space="preserve"> IF(J29=0,"",IF(J32&lt;$D$109,"","X"))</f>
        <v/>
      </c>
      <c r="L29">
        <f>IF(J29=0,0,IF(J32&lt;$D$109,0,1))</f>
        <v>0</v>
      </c>
      <c r="M29" s="1">
        <f>'antacid #2'!M26</f>
        <v>0</v>
      </c>
      <c r="N29" s="2" t="str">
        <f xml:space="preserve"> IF(M29=0,"",IF(M32&lt;$D$109,"","X"))</f>
        <v/>
      </c>
      <c r="O29">
        <f>IF(M29=0,0,IF(M32&lt;$D$109,0,1))</f>
        <v>0</v>
      </c>
    </row>
    <row r="30" spans="1:15" x14ac:dyDescent="0.2">
      <c r="A30" s="2" t="s">
        <v>60</v>
      </c>
      <c r="D30" s="2">
        <f>D28-D27</f>
        <v>0</v>
      </c>
      <c r="E30" s="2"/>
      <c r="G30" s="2">
        <f>G28-G27</f>
        <v>0</v>
      </c>
      <c r="H30" s="2"/>
      <c r="J30" s="2">
        <f>J28-J27</f>
        <v>0</v>
      </c>
      <c r="M30" s="2">
        <f>M28-M27</f>
        <v>0</v>
      </c>
    </row>
    <row r="31" spans="1:15" x14ac:dyDescent="0.2">
      <c r="A31" s="2" t="s">
        <v>5</v>
      </c>
      <c r="D31" s="2">
        <f>ABS(D29-D30)</f>
        <v>0</v>
      </c>
      <c r="E31" s="2"/>
      <c r="G31" s="2">
        <f>ABS(G29-G30)</f>
        <v>0</v>
      </c>
      <c r="H31" s="2"/>
      <c r="J31" s="2">
        <f>ABS(J29-J30)</f>
        <v>0</v>
      </c>
      <c r="M31" s="2">
        <f>ABS(M29-M30)</f>
        <v>0</v>
      </c>
    </row>
    <row r="32" spans="1:15" x14ac:dyDescent="0.2">
      <c r="A32" s="2" t="s">
        <v>6</v>
      </c>
      <c r="D32" s="2" t="e">
        <f>ABS(D31/D30)*100</f>
        <v>#DIV/0!</v>
      </c>
      <c r="E32" s="2"/>
      <c r="G32" s="2" t="e">
        <f>ABS(G31/G30)*100</f>
        <v>#DIV/0!</v>
      </c>
      <c r="H32" s="2"/>
      <c r="J32" s="2" t="e">
        <f>ABS(J31/J30)*100</f>
        <v>#DIV/0!</v>
      </c>
      <c r="M32" s="2" t="e">
        <f>ABS(M31/M30)*100</f>
        <v>#DIV/0!</v>
      </c>
    </row>
    <row r="34" spans="1:15" x14ac:dyDescent="0.2">
      <c r="A34" t="s">
        <v>20</v>
      </c>
      <c r="D34" s="1">
        <f>'antacid #2'!D28</f>
        <v>0</v>
      </c>
      <c r="E34" s="2" t="str">
        <f xml:space="preserve"> IF(D34=0,"",IF(D37&lt;$D$109,"","X"))</f>
        <v/>
      </c>
      <c r="F34">
        <f>IF(D34=0,60,IF(D37&lt;$D$109,0,1))</f>
        <v>60</v>
      </c>
      <c r="G34" s="1">
        <f>'antacid #2'!G28</f>
        <v>0</v>
      </c>
      <c r="H34" s="2" t="str">
        <f xml:space="preserve"> IF(G34=0,"",IF(G37&lt;$D$109,"","X"))</f>
        <v/>
      </c>
      <c r="I34">
        <f>IF(G34=0,60,IF(G37&lt;$D$109,0,1))</f>
        <v>60</v>
      </c>
      <c r="J34" s="1">
        <f>'antacid #2'!J28</f>
        <v>0</v>
      </c>
      <c r="K34" s="2" t="str">
        <f xml:space="preserve"> IF(J34=0,"",IF(J37&lt;$D$109,"","X"))</f>
        <v/>
      </c>
      <c r="L34">
        <f>IF(J34=0,0,IF(J37&lt;$D$109,0,1))</f>
        <v>0</v>
      </c>
      <c r="M34" s="1">
        <f>'antacid #2'!M28</f>
        <v>0</v>
      </c>
      <c r="N34" s="2" t="str">
        <f xml:space="preserve"> IF(M34=0,"",IF(M37&lt;$D$109,"","X"))</f>
        <v/>
      </c>
      <c r="O34">
        <f>IF(M34=0,0,IF(M37&lt;$D$109,0,1))</f>
        <v>0</v>
      </c>
    </row>
    <row r="35" spans="1:15" x14ac:dyDescent="0.2">
      <c r="A35" s="2" t="s">
        <v>60</v>
      </c>
      <c r="D35" s="2">
        <f>D23*$B$8/1000</f>
        <v>0</v>
      </c>
      <c r="E35" s="2"/>
      <c r="G35" s="2">
        <f>G23*$B$8/1000</f>
        <v>0</v>
      </c>
      <c r="H35" s="2"/>
      <c r="J35" s="2">
        <f>J23*$B$8/1000</f>
        <v>0</v>
      </c>
      <c r="M35" s="2">
        <f>M23*$B$8/1000</f>
        <v>0</v>
      </c>
    </row>
    <row r="36" spans="1:15" x14ac:dyDescent="0.2">
      <c r="A36" s="2" t="s">
        <v>5</v>
      </c>
      <c r="D36" s="2">
        <f>ABS(D34-D35)</f>
        <v>0</v>
      </c>
      <c r="E36" s="2"/>
      <c r="G36" s="2">
        <f>ABS(G34-G35)</f>
        <v>0</v>
      </c>
      <c r="H36" s="2"/>
      <c r="J36" s="2">
        <f>ABS(J34-J35)</f>
        <v>0</v>
      </c>
      <c r="M36" s="2">
        <f>ABS(M34-M35)</f>
        <v>0</v>
      </c>
    </row>
    <row r="37" spans="1:15" x14ac:dyDescent="0.2">
      <c r="A37" s="2" t="s">
        <v>6</v>
      </c>
      <c r="D37" s="2" t="e">
        <f>ABS(D36/D35)*100</f>
        <v>#DIV/0!</v>
      </c>
      <c r="E37" s="2"/>
      <c r="G37" s="2" t="e">
        <f>ABS(G36/G35)*100</f>
        <v>#DIV/0!</v>
      </c>
      <c r="H37" s="2"/>
      <c r="J37" s="2" t="e">
        <f>ABS(J36/J35)*100</f>
        <v>#DIV/0!</v>
      </c>
      <c r="M37" s="2" t="e">
        <f>ABS(M36/M35)*100</f>
        <v>#DIV/0!</v>
      </c>
    </row>
    <row r="38" spans="1:15" x14ac:dyDescent="0.2">
      <c r="A38" s="2"/>
    </row>
    <row r="39" spans="1:15" x14ac:dyDescent="0.2">
      <c r="A39" t="s">
        <v>21</v>
      </c>
      <c r="D39" s="1">
        <f>'antacid #2'!D30</f>
        <v>0</v>
      </c>
      <c r="E39" s="2" t="str">
        <f xml:space="preserve"> IF(D39=0,"",IF(D42&lt;$D$109,"","X"))</f>
        <v/>
      </c>
      <c r="F39">
        <f>IF(D39=0,60,IF(D42&lt;$D$109,0,1))</f>
        <v>60</v>
      </c>
      <c r="G39" s="1">
        <f>'antacid #2'!G30</f>
        <v>0</v>
      </c>
      <c r="H39" s="2" t="str">
        <f xml:space="preserve"> IF(G39=0,"",IF(G42&lt;$D$109,"","X"))</f>
        <v/>
      </c>
      <c r="I39">
        <f>IF(G39=0,60,IF(G42&lt;$D$109,0,1))</f>
        <v>60</v>
      </c>
      <c r="J39" s="1">
        <f>'antacid #2'!J30</f>
        <v>0</v>
      </c>
      <c r="K39" s="2" t="str">
        <f xml:space="preserve"> IF(J39=0,"",IF(J42&lt;$D$109,"","X"))</f>
        <v/>
      </c>
      <c r="L39">
        <f>IF(J39=0,0,IF(J42&lt;$D$109,0,1))</f>
        <v>0</v>
      </c>
      <c r="M39" s="1">
        <f>'antacid #2'!M30</f>
        <v>0</v>
      </c>
      <c r="N39" s="2" t="str">
        <f xml:space="preserve"> IF(M39=0,"",IF(M42&lt;$D$109,"","X"))</f>
        <v/>
      </c>
      <c r="O39">
        <f>IF(M39=0,0,IF(M42&lt;$D$109,0,1))</f>
        <v>0</v>
      </c>
    </row>
    <row r="40" spans="1:15" x14ac:dyDescent="0.2">
      <c r="A40" s="2" t="s">
        <v>60</v>
      </c>
      <c r="D40" s="2">
        <f>D30*$B$9/1000</f>
        <v>0</v>
      </c>
      <c r="E40" s="2"/>
      <c r="G40" s="2">
        <f>G30*$B$9/1000</f>
        <v>0</v>
      </c>
      <c r="H40" s="2"/>
      <c r="J40" s="2">
        <f>J30*$B$9/1000</f>
        <v>0</v>
      </c>
      <c r="M40" s="2">
        <f>M30*$B$9/1000</f>
        <v>0</v>
      </c>
    </row>
    <row r="41" spans="1:15" x14ac:dyDescent="0.2">
      <c r="A41" s="2" t="s">
        <v>5</v>
      </c>
      <c r="D41" s="2">
        <f>ABS(D39-D40)</f>
        <v>0</v>
      </c>
      <c r="E41" s="2"/>
      <c r="G41" s="2">
        <f>ABS(G39-G40)</f>
        <v>0</v>
      </c>
      <c r="H41" s="2"/>
      <c r="J41" s="2">
        <f>ABS(J39-J40)</f>
        <v>0</v>
      </c>
      <c r="M41" s="2">
        <f>ABS(M39-M40)</f>
        <v>0</v>
      </c>
    </row>
    <row r="42" spans="1:15" x14ac:dyDescent="0.2">
      <c r="A42" s="2" t="s">
        <v>6</v>
      </c>
      <c r="D42" s="2" t="e">
        <f>ABS(D41/D40)*100</f>
        <v>#DIV/0!</v>
      </c>
      <c r="E42" s="2"/>
      <c r="G42" s="2" t="e">
        <f>ABS(G41/G40)*100</f>
        <v>#DIV/0!</v>
      </c>
      <c r="H42" s="2"/>
      <c r="J42" s="2" t="e">
        <f>ABS(J41/J40)*100</f>
        <v>#DIV/0!</v>
      </c>
      <c r="M42" s="2" t="e">
        <f>ABS(M41/M40)*100</f>
        <v>#DIV/0!</v>
      </c>
    </row>
    <row r="44" spans="1:15" ht="25.5" x14ac:dyDescent="0.2">
      <c r="A44" s="5" t="s">
        <v>22</v>
      </c>
      <c r="D44" s="1">
        <f>'antacid #2'!D32</f>
        <v>0</v>
      </c>
      <c r="E44" s="2" t="str">
        <f xml:space="preserve"> IF(D44=0,"",IF(D47&lt;$D$109,"","X"))</f>
        <v/>
      </c>
      <c r="F44">
        <f>IF(D44=0,60,IF(D47&lt;$D$109,0,1))</f>
        <v>60</v>
      </c>
      <c r="G44" s="1">
        <f>'antacid #2'!G32</f>
        <v>0</v>
      </c>
      <c r="H44" s="2" t="str">
        <f xml:space="preserve"> IF(G44=0,"",IF(G47&lt;$D$109,"","X"))</f>
        <v/>
      </c>
      <c r="I44">
        <f>IF(G44=0,60,IF(G47&lt;$D$109,0,1))</f>
        <v>60</v>
      </c>
      <c r="J44" s="1">
        <f>'antacid #2'!J32</f>
        <v>0</v>
      </c>
      <c r="K44" s="2" t="str">
        <f xml:space="preserve"> IF(J44=0,"",IF(J47&lt;$D$109,"","X"))</f>
        <v/>
      </c>
      <c r="L44">
        <f>IF(J44=0,0,IF(J47&lt;$D$109,0,1))</f>
        <v>0</v>
      </c>
      <c r="M44" s="1">
        <f>'antacid #2'!M32</f>
        <v>0</v>
      </c>
      <c r="N44" s="2" t="str">
        <f xml:space="preserve"> IF(M44=0,"",IF(M47&lt;$D$109,"","X"))</f>
        <v/>
      </c>
      <c r="O44">
        <f>IF(M44=0,0,IF(M47&lt;$D$109,0,1))</f>
        <v>0</v>
      </c>
    </row>
    <row r="45" spans="1:15" x14ac:dyDescent="0.2">
      <c r="A45" s="2" t="s">
        <v>60</v>
      </c>
      <c r="D45" s="2">
        <f>D40</f>
        <v>0</v>
      </c>
      <c r="E45" s="2"/>
      <c r="G45" s="2">
        <f>G40</f>
        <v>0</v>
      </c>
      <c r="H45" s="2"/>
      <c r="J45" s="2">
        <f>J40</f>
        <v>0</v>
      </c>
      <c r="M45" s="2">
        <f>M40</f>
        <v>0</v>
      </c>
    </row>
    <row r="46" spans="1:15" x14ac:dyDescent="0.2">
      <c r="A46" s="2" t="s">
        <v>5</v>
      </c>
      <c r="D46" s="2">
        <f>ABS(D44-D45)</f>
        <v>0</v>
      </c>
      <c r="E46" s="2"/>
      <c r="G46" s="2">
        <f>ABS(G44-G45)</f>
        <v>0</v>
      </c>
      <c r="H46" s="2"/>
      <c r="J46" s="2">
        <f>ABS(J44-J45)</f>
        <v>0</v>
      </c>
      <c r="M46" s="2">
        <f>ABS(M44-M45)</f>
        <v>0</v>
      </c>
    </row>
    <row r="47" spans="1:15" x14ac:dyDescent="0.2">
      <c r="A47" s="2" t="s">
        <v>6</v>
      </c>
      <c r="D47" s="2" t="e">
        <f>ABS(D46/D45)*100</f>
        <v>#DIV/0!</v>
      </c>
      <c r="E47" s="2"/>
      <c r="G47" s="2" t="e">
        <f>ABS(G46/G45)*100</f>
        <v>#DIV/0!</v>
      </c>
      <c r="H47" s="2"/>
      <c r="J47" s="2" t="e">
        <f>ABS(J46/J45)*100</f>
        <v>#DIV/0!</v>
      </c>
      <c r="M47" s="2" t="e">
        <f>ABS(M46/M45)*100</f>
        <v>#DIV/0!</v>
      </c>
    </row>
    <row r="49" spans="1:15" ht="25.5" x14ac:dyDescent="0.2">
      <c r="A49" s="5" t="s">
        <v>23</v>
      </c>
      <c r="D49" s="1">
        <f>'antacid #2'!D34</f>
        <v>0</v>
      </c>
      <c r="E49" s="2" t="str">
        <f xml:space="preserve"> IF(D49=0,"",IF(D52&lt;$D$109,"","X"))</f>
        <v/>
      </c>
      <c r="F49">
        <f>IF(D49=0,60,IF(D52&lt;$D$109,0,1))</f>
        <v>60</v>
      </c>
      <c r="G49" s="1">
        <f>'antacid #2'!G34</f>
        <v>0</v>
      </c>
      <c r="H49" s="2" t="str">
        <f xml:space="preserve"> IF(G49=0,"",IF(G52&lt;$D$109,"","X"))</f>
        <v/>
      </c>
      <c r="I49">
        <f>IF(G49=0,60,IF(G52&lt;$D$109,0,1))</f>
        <v>60</v>
      </c>
      <c r="J49" s="1">
        <f>'antacid #2'!J34</f>
        <v>0</v>
      </c>
      <c r="K49" s="2" t="str">
        <f xml:space="preserve"> IF(J49=0,"",IF(J52&lt;$D$109,"","X"))</f>
        <v/>
      </c>
      <c r="L49">
        <f>IF(J49=0,0,IF(J52&lt;$D$109,0,1))</f>
        <v>0</v>
      </c>
      <c r="M49" s="1">
        <f>'antacid #2'!M34</f>
        <v>0</v>
      </c>
      <c r="N49" s="2" t="str">
        <f xml:space="preserve"> IF(M49=0,"",IF(M52&lt;$D$109,"","X"))</f>
        <v/>
      </c>
      <c r="O49">
        <f>IF(M49=0,0,IF(M52&lt;$D$109,0,1))</f>
        <v>0</v>
      </c>
    </row>
    <row r="50" spans="1:15" x14ac:dyDescent="0.2">
      <c r="A50" s="2" t="s">
        <v>60</v>
      </c>
      <c r="D50" s="2">
        <f>D35-D45</f>
        <v>0</v>
      </c>
      <c r="E50" s="2"/>
      <c r="G50" s="2">
        <f>G35-G45</f>
        <v>0</v>
      </c>
      <c r="H50" s="2"/>
      <c r="J50" s="2">
        <f>J35-J45</f>
        <v>0</v>
      </c>
      <c r="M50" s="2">
        <f>M35-M45</f>
        <v>0</v>
      </c>
    </row>
    <row r="51" spans="1:15" x14ac:dyDescent="0.2">
      <c r="A51" s="2" t="s">
        <v>5</v>
      </c>
      <c r="D51" s="2">
        <f>ABS(D49-D50)</f>
        <v>0</v>
      </c>
      <c r="E51" s="2"/>
      <c r="G51" s="2">
        <f>ABS(G49-G50)</f>
        <v>0</v>
      </c>
      <c r="H51" s="2"/>
      <c r="J51" s="2">
        <f>ABS(J49-J50)</f>
        <v>0</v>
      </c>
      <c r="M51" s="2">
        <f>ABS(M49-M50)</f>
        <v>0</v>
      </c>
    </row>
    <row r="52" spans="1:15" x14ac:dyDescent="0.2">
      <c r="A52" s="2" t="s">
        <v>6</v>
      </c>
      <c r="D52" s="2" t="e">
        <f>ABS(D51/D50)*100</f>
        <v>#DIV/0!</v>
      </c>
      <c r="E52" s="2"/>
      <c r="G52" s="2" t="e">
        <f>ABS(G51/G50)*100</f>
        <v>#DIV/0!</v>
      </c>
      <c r="H52" s="2"/>
      <c r="J52" s="2" t="e">
        <f>ABS(J51/J50)*100</f>
        <v>#DIV/0!</v>
      </c>
      <c r="M52" s="2" t="e">
        <f>ABS(M51/M50)*100</f>
        <v>#DIV/0!</v>
      </c>
    </row>
    <row r="54" spans="1:15" ht="25.5" x14ac:dyDescent="0.2">
      <c r="A54" s="5" t="s">
        <v>24</v>
      </c>
      <c r="D54" s="1">
        <f>'antacid #2'!D36</f>
        <v>0</v>
      </c>
      <c r="E54" s="2" t="str">
        <f xml:space="preserve"> IF(D54=0,"",IF(D57&lt;$D$109,"","X"))</f>
        <v/>
      </c>
      <c r="F54">
        <f>IF(D54=0,60,IF(D57&lt;$D$109,0,1))</f>
        <v>60</v>
      </c>
      <c r="G54" s="1">
        <f>'antacid #2'!G36</f>
        <v>0</v>
      </c>
      <c r="H54" s="2" t="str">
        <f xml:space="preserve"> IF(G54=0,"",IF(G57&lt;$D$109,"","X"))</f>
        <v/>
      </c>
      <c r="I54">
        <f>IF(G54=0,60,IF(G57&lt;$D$109,0,1))</f>
        <v>60</v>
      </c>
      <c r="J54" s="1">
        <f>'antacid #2'!J36</f>
        <v>0</v>
      </c>
      <c r="K54" s="2" t="str">
        <f xml:space="preserve"> IF(J54=0,"",IF(J57&lt;$D$109,"","X"))</f>
        <v/>
      </c>
      <c r="L54">
        <f>IF(J54=0,0,IF(J57&lt;$D$109,0,1))</f>
        <v>0</v>
      </c>
      <c r="M54" s="1">
        <f>'antacid #2'!M36</f>
        <v>0</v>
      </c>
      <c r="N54" s="2" t="str">
        <f xml:space="preserve"> IF(M54=0,"",IF(M57&lt;$D$109,"","X"))</f>
        <v/>
      </c>
      <c r="O54">
        <f>IF(M54=0,0,IF(M57&lt;$D$109,0,1))</f>
        <v>0</v>
      </c>
    </row>
    <row r="55" spans="1:15" x14ac:dyDescent="0.2">
      <c r="A55" s="2" t="s">
        <v>60</v>
      </c>
      <c r="D55" s="2">
        <f>D50</f>
        <v>0</v>
      </c>
      <c r="E55" s="2"/>
      <c r="G55" s="2">
        <f>G50</f>
        <v>0</v>
      </c>
      <c r="H55" s="2"/>
      <c r="J55" s="2">
        <f>J50</f>
        <v>0</v>
      </c>
      <c r="M55" s="2">
        <f>M50</f>
        <v>0</v>
      </c>
    </row>
    <row r="56" spans="1:15" x14ac:dyDescent="0.2">
      <c r="A56" s="2" t="s">
        <v>5</v>
      </c>
      <c r="D56" s="2">
        <f>ABS(D54-D55)</f>
        <v>0</v>
      </c>
      <c r="E56" s="2"/>
      <c r="G56" s="2">
        <f>ABS(G54-G55)</f>
        <v>0</v>
      </c>
      <c r="H56" s="2"/>
      <c r="J56" s="2">
        <f>ABS(J54-J55)</f>
        <v>0</v>
      </c>
      <c r="M56" s="2">
        <f>ABS(M54-M55)</f>
        <v>0</v>
      </c>
    </row>
    <row r="57" spans="1:15" x14ac:dyDescent="0.2">
      <c r="A57" s="2" t="s">
        <v>6</v>
      </c>
      <c r="D57" s="2" t="e">
        <f>ABS(D56/D55)*100</f>
        <v>#DIV/0!</v>
      </c>
      <c r="E57" s="2"/>
      <c r="G57" s="2" t="e">
        <f>ABS(G56/G55)*100</f>
        <v>#DIV/0!</v>
      </c>
      <c r="H57" s="2"/>
      <c r="J57" s="2" t="e">
        <f>ABS(J56/J55)*100</f>
        <v>#DIV/0!</v>
      </c>
      <c r="M57" s="2" t="e">
        <f>ABS(M56/M55)*100</f>
        <v>#DIV/0!</v>
      </c>
    </row>
    <row r="59" spans="1:15" ht="27" x14ac:dyDescent="0.2">
      <c r="A59" s="5" t="s">
        <v>25</v>
      </c>
      <c r="D59" s="1">
        <f>'antacid #2'!D38</f>
        <v>0</v>
      </c>
      <c r="E59" s="2" t="str">
        <f xml:space="preserve"> IF(D59=0,"",IF(D62&lt;$D$109,"","X"))</f>
        <v/>
      </c>
      <c r="F59">
        <f>IF(D59=0,60,IF(D62&lt;$D$109,0,1))</f>
        <v>60</v>
      </c>
      <c r="G59" s="1">
        <f>'antacid #2'!G38</f>
        <v>0</v>
      </c>
      <c r="H59" s="2" t="str">
        <f xml:space="preserve"> IF(G59=0,"",IF(G62&lt;$D$109,"","X"))</f>
        <v/>
      </c>
      <c r="I59">
        <f>IF(G59=0,60,IF(G62&lt;$D$109,0,1))</f>
        <v>60</v>
      </c>
      <c r="J59" s="1">
        <f>'antacid #2'!J38</f>
        <v>0</v>
      </c>
      <c r="K59" s="2" t="str">
        <f xml:space="preserve"> IF(J59=0,"",IF(J62&lt;$D$109,"","X"))</f>
        <v/>
      </c>
      <c r="L59">
        <f>IF(J59=0,0,IF(J62&lt;$D$109,0,1))</f>
        <v>0</v>
      </c>
      <c r="M59" s="1">
        <f>'antacid #2'!M38</f>
        <v>0</v>
      </c>
      <c r="N59" s="2" t="str">
        <f xml:space="preserve"> IF(M59=0,"",IF(M62&lt;$D$109,"","X"))</f>
        <v/>
      </c>
      <c r="O59">
        <f>IF(M59=0,0,IF(M62&lt;$D$109,0,1))</f>
        <v>0</v>
      </c>
    </row>
    <row r="60" spans="1:15" x14ac:dyDescent="0.2">
      <c r="A60" s="2" t="s">
        <v>60</v>
      </c>
      <c r="D60" s="2" t="e">
        <f>D55/D19</f>
        <v>#DIV/0!</v>
      </c>
      <c r="E60" s="2"/>
      <c r="G60" s="2" t="e">
        <f>G55/G19</f>
        <v>#DIV/0!</v>
      </c>
      <c r="H60" s="2"/>
      <c r="J60" s="2" t="e">
        <f>J55/J19</f>
        <v>#DIV/0!</v>
      </c>
      <c r="M60" s="2" t="e">
        <f>M55/M19</f>
        <v>#DIV/0!</v>
      </c>
    </row>
    <row r="61" spans="1:15" x14ac:dyDescent="0.2">
      <c r="A61" s="2" t="s">
        <v>5</v>
      </c>
      <c r="D61" s="2" t="e">
        <f>ABS(D59-D60)</f>
        <v>#DIV/0!</v>
      </c>
      <c r="E61" s="2"/>
      <c r="G61" s="2" t="e">
        <f>ABS(G59-G60)</f>
        <v>#DIV/0!</v>
      </c>
      <c r="H61" s="2"/>
      <c r="J61" s="2" t="e">
        <f>ABS(J59-J60)</f>
        <v>#DIV/0!</v>
      </c>
      <c r="M61" s="2" t="e">
        <f>ABS(M59-M60)</f>
        <v>#DIV/0!</v>
      </c>
    </row>
    <row r="62" spans="1:15" x14ac:dyDescent="0.2">
      <c r="A62" s="2" t="s">
        <v>6</v>
      </c>
      <c r="D62" s="2" t="e">
        <f>ABS(D61/D60)*100</f>
        <v>#DIV/0!</v>
      </c>
      <c r="E62" s="2"/>
      <c r="G62" s="2" t="e">
        <f>ABS(G61/G60)*100</f>
        <v>#DIV/0!</v>
      </c>
      <c r="H62" s="2"/>
      <c r="J62" s="2" t="e">
        <f>ABS(J61/J60)*100</f>
        <v>#DIV/0!</v>
      </c>
      <c r="M62" s="2" t="e">
        <f>ABS(M61/M60)*100</f>
        <v>#DIV/0!</v>
      </c>
    </row>
    <row r="64" spans="1:15" ht="27" x14ac:dyDescent="0.2">
      <c r="A64" s="5" t="s">
        <v>27</v>
      </c>
      <c r="D64" s="1">
        <f>'antacid #2'!D40</f>
        <v>0</v>
      </c>
      <c r="E64" s="2" t="str">
        <f xml:space="preserve"> IF(D64=0,"",IF(D67&lt;$D$109,"","X"))</f>
        <v/>
      </c>
      <c r="F64">
        <f>IF(D64=0,60,IF(D67&lt;$D$109,0,1))</f>
        <v>60</v>
      </c>
    </row>
    <row r="65" spans="1:13" x14ac:dyDescent="0.2">
      <c r="A65" s="2" t="s">
        <v>60</v>
      </c>
      <c r="D65" s="2" t="str">
        <f>IF(B13=4,(D55+G55+J55+M55)/B13,IF(B13=3,(D55+G55+J55)/B13,IF(B13=2,(D55+G55)/B13,"need at least 2 trials")))</f>
        <v>need at least 2 trials</v>
      </c>
    </row>
    <row r="66" spans="1:13" x14ac:dyDescent="0.2">
      <c r="A66" s="2" t="s">
        <v>5</v>
      </c>
      <c r="D66" s="2" t="e">
        <f>ABS(D64-D65)</f>
        <v>#VALUE!</v>
      </c>
    </row>
    <row r="67" spans="1:13" x14ac:dyDescent="0.2">
      <c r="A67" s="2" t="s">
        <v>6</v>
      </c>
      <c r="D67" s="2" t="e">
        <f>ABS(D66/D65)*100</f>
        <v>#VALUE!</v>
      </c>
    </row>
    <row r="68" spans="1:13" x14ac:dyDescent="0.2">
      <c r="A68" s="2"/>
      <c r="D68" s="2"/>
    </row>
    <row r="69" spans="1:13" ht="25.5" x14ac:dyDescent="0.2">
      <c r="A69" s="8" t="s">
        <v>30</v>
      </c>
      <c r="D69" s="1">
        <f>'antacid #2'!D42</f>
        <v>0</v>
      </c>
      <c r="E69" s="2" t="str">
        <f xml:space="preserve"> IF(D69=0,"",IF(D72&lt;$D$109,"","X"))</f>
        <v/>
      </c>
      <c r="F69">
        <f>IF(D69=0,60,IF(D72&lt;$D$109,0,1))</f>
        <v>60</v>
      </c>
      <c r="G69" s="9" t="s">
        <v>32</v>
      </c>
      <c r="H69" s="9"/>
      <c r="I69" s="9"/>
      <c r="J69" s="9" t="s">
        <v>33</v>
      </c>
      <c r="K69" s="9"/>
      <c r="L69" s="9"/>
      <c r="M69" s="9" t="s">
        <v>34</v>
      </c>
    </row>
    <row r="70" spans="1:13" x14ac:dyDescent="0.2">
      <c r="A70" s="2" t="s">
        <v>60</v>
      </c>
      <c r="D70" s="2" t="str">
        <f>IF(B13=4,M70,IF(B13=3,J70,IF(B13=2,G70,"need at least 2 trials")))</f>
        <v>need at least 2 trials</v>
      </c>
      <c r="G70" s="9">
        <f>STDEV(D55,G55)</f>
        <v>0</v>
      </c>
      <c r="H70" s="9"/>
      <c r="I70" s="9"/>
      <c r="J70" s="9">
        <f>STDEV(D55,G55,J55)</f>
        <v>0</v>
      </c>
      <c r="K70" s="9"/>
      <c r="L70" s="9"/>
      <c r="M70" s="9">
        <f>STDEV(D55,G55,J55,M55)</f>
        <v>0</v>
      </c>
    </row>
    <row r="71" spans="1:13" x14ac:dyDescent="0.2">
      <c r="A71" s="2" t="s">
        <v>5</v>
      </c>
      <c r="D71" s="2" t="e">
        <f>ABS(D69-D70)</f>
        <v>#VALUE!</v>
      </c>
    </row>
    <row r="72" spans="1:13" x14ac:dyDescent="0.2">
      <c r="A72" s="2" t="s">
        <v>6</v>
      </c>
      <c r="D72" s="2" t="e">
        <f>ABS(D71/D70)*100</f>
        <v>#VALUE!</v>
      </c>
    </row>
    <row r="74" spans="1:13" ht="27" x14ac:dyDescent="0.2">
      <c r="A74" s="5" t="s">
        <v>26</v>
      </c>
      <c r="D74" s="1">
        <f>'antacid #2'!D44</f>
        <v>0</v>
      </c>
      <c r="E74" s="2" t="str">
        <f xml:space="preserve"> IF(D74=0,"",IF(D77&lt;$D$109,"","X"))</f>
        <v/>
      </c>
      <c r="F74">
        <f>IF(D74=0,60,IF(D77&lt;$D$109,0,1))</f>
        <v>60</v>
      </c>
    </row>
    <row r="75" spans="1:13" x14ac:dyDescent="0.2">
      <c r="A75" s="2" t="s">
        <v>60</v>
      </c>
      <c r="D75" s="2" t="str">
        <f>IF(B13=4,(D60+G60+J60+M60)/B13,IF(B13=3,(D60+G60+J60)/B13,IF(B13=2,(D60+G60)/B13,"need at least 2 trials")))</f>
        <v>need at least 2 trials</v>
      </c>
      <c r="E75" s="2"/>
    </row>
    <row r="76" spans="1:13" x14ac:dyDescent="0.2">
      <c r="A76" s="2" t="s">
        <v>5</v>
      </c>
      <c r="D76" s="2" t="e">
        <f>ABS(D74-D75)</f>
        <v>#VALUE!</v>
      </c>
      <c r="E76" s="2"/>
    </row>
    <row r="77" spans="1:13" x14ac:dyDescent="0.2">
      <c r="A77" s="2" t="s">
        <v>6</v>
      </c>
      <c r="D77" s="2" t="e">
        <f>ABS(D76/D75)*100</f>
        <v>#VALUE!</v>
      </c>
      <c r="E77" s="2"/>
    </row>
    <row r="78" spans="1:13" x14ac:dyDescent="0.2">
      <c r="A78" s="2"/>
      <c r="D78" s="2"/>
      <c r="E78" s="2"/>
    </row>
    <row r="79" spans="1:13" ht="25.5" x14ac:dyDescent="0.2">
      <c r="A79" s="8" t="s">
        <v>31</v>
      </c>
      <c r="D79" s="1">
        <f>'antacid #2'!D46</f>
        <v>0</v>
      </c>
      <c r="E79" s="2" t="str">
        <f xml:space="preserve"> IF(D79=0,"",IF(D82&lt;$D$109,"","X"))</f>
        <v/>
      </c>
      <c r="F79">
        <f>IF(D79=0,60,IF(D82&lt;$D$109,0,1))</f>
        <v>60</v>
      </c>
      <c r="G79" s="9" t="s">
        <v>32</v>
      </c>
      <c r="H79" s="9"/>
      <c r="I79" s="9"/>
      <c r="J79" s="9" t="s">
        <v>33</v>
      </c>
      <c r="K79" s="9"/>
      <c r="L79" s="9"/>
      <c r="M79" s="9" t="s">
        <v>34</v>
      </c>
    </row>
    <row r="80" spans="1:13" x14ac:dyDescent="0.2">
      <c r="A80" s="2" t="s">
        <v>60</v>
      </c>
      <c r="D80" s="2" t="str">
        <f>IF(B13=4,M80,IF(B13=3,J80,IF(B13=2,G80,"need at least 2 trials")))</f>
        <v>need at least 2 trials</v>
      </c>
      <c r="E80" s="2"/>
      <c r="G80" s="9" t="e">
        <f>STDEV(D60,G60)</f>
        <v>#DIV/0!</v>
      </c>
      <c r="H80" s="9"/>
      <c r="I80" s="9"/>
      <c r="J80" s="9" t="e">
        <f>STDEV(D60,G60,J60)</f>
        <v>#DIV/0!</v>
      </c>
      <c r="K80" s="9"/>
      <c r="L80" s="9"/>
      <c r="M80" s="9" t="e">
        <f>STDEV(D60,G60,J60,M60)</f>
        <v>#DIV/0!</v>
      </c>
    </row>
    <row r="81" spans="1:6" x14ac:dyDescent="0.2">
      <c r="A81" s="2" t="s">
        <v>5</v>
      </c>
      <c r="D81" s="2" t="e">
        <f>ABS(D79-D80)</f>
        <v>#VALUE!</v>
      </c>
      <c r="E81" s="2"/>
    </row>
    <row r="82" spans="1:6" x14ac:dyDescent="0.2">
      <c r="A82" s="2" t="s">
        <v>6</v>
      </c>
      <c r="D82" s="2" t="e">
        <f>ABS(D81/D80)*100</f>
        <v>#VALUE!</v>
      </c>
      <c r="E82" s="2"/>
    </row>
    <row r="84" spans="1:6" x14ac:dyDescent="0.2">
      <c r="A84" s="3" t="s">
        <v>28</v>
      </c>
      <c r="B84" s="3"/>
      <c r="C84" s="3"/>
      <c r="D84" s="1">
        <f>'antacid #2'!D48</f>
        <v>0</v>
      </c>
      <c r="E84" s="2" t="str">
        <f xml:space="preserve"> IF(D84=0,"",IF(D87&lt;$D$109,"","X"))</f>
        <v/>
      </c>
      <c r="F84">
        <f>IF(D84=0,60,IF(D87&lt;$D$109,0,1))</f>
        <v>60</v>
      </c>
    </row>
    <row r="85" spans="1:6" x14ac:dyDescent="0.2">
      <c r="A85" s="2" t="s">
        <v>60</v>
      </c>
      <c r="D85" s="2" t="e">
        <f>B7/D7</f>
        <v>#DIV/0!</v>
      </c>
    </row>
    <row r="86" spans="1:6" x14ac:dyDescent="0.2">
      <c r="A86" s="2" t="s">
        <v>5</v>
      </c>
      <c r="D86" s="2" t="e">
        <f>ABS(D84-D85)</f>
        <v>#DIV/0!</v>
      </c>
    </row>
    <row r="87" spans="1:6" x14ac:dyDescent="0.2">
      <c r="A87" s="2" t="s">
        <v>6</v>
      </c>
      <c r="D87" s="2" t="e">
        <f>ABS(D86/D85)*100</f>
        <v>#DIV/0!</v>
      </c>
    </row>
    <row r="89" spans="1:6" ht="25.5" x14ac:dyDescent="0.2">
      <c r="A89" s="7" t="s">
        <v>50</v>
      </c>
      <c r="D89" s="1">
        <f>'antacid #2'!D50</f>
        <v>0</v>
      </c>
      <c r="E89" s="2" t="str">
        <f xml:space="preserve"> IF(D89=0,"",IF(D92&lt;$D$109,"","X"))</f>
        <v/>
      </c>
      <c r="F89">
        <f>IF(D89=0,60,IF(D92&lt;$D$109,0,1))</f>
        <v>60</v>
      </c>
    </row>
    <row r="90" spans="1:6" x14ac:dyDescent="0.2">
      <c r="A90" s="2" t="s">
        <v>60</v>
      </c>
      <c r="D90" s="2" t="e">
        <f>D65/D85</f>
        <v>#VALUE!</v>
      </c>
    </row>
    <row r="91" spans="1:6" x14ac:dyDescent="0.2">
      <c r="A91" s="2" t="s">
        <v>5</v>
      </c>
      <c r="D91" s="2" t="e">
        <f>ABS(D89-D90)</f>
        <v>#VALUE!</v>
      </c>
      <c r="E91" s="4"/>
      <c r="F91" s="4"/>
    </row>
    <row r="92" spans="1:6" x14ac:dyDescent="0.2">
      <c r="A92" s="2" t="s">
        <v>6</v>
      </c>
      <c r="D92" s="2" t="e">
        <f>ABS(D91/D90)*100</f>
        <v>#VALUE!</v>
      </c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94" spans="1:6" ht="25.5" x14ac:dyDescent="0.2">
      <c r="A94" s="14" t="s">
        <v>51</v>
      </c>
      <c r="B94" s="4"/>
      <c r="C94" s="4"/>
      <c r="D94" s="1">
        <f>'antacid #2'!D52</f>
        <v>0</v>
      </c>
      <c r="E94" s="2" t="str">
        <f xml:space="preserve"> IF(D94=0,"",IF(D97&lt;$D$109,"","X"))</f>
        <v/>
      </c>
      <c r="F94">
        <f>IF(D94=0,60,IF(D97&lt;$D$109,0,1))</f>
        <v>60</v>
      </c>
    </row>
    <row r="95" spans="1:6" x14ac:dyDescent="0.2">
      <c r="A95" s="2" t="s">
        <v>60</v>
      </c>
      <c r="D95" s="2" t="e">
        <f>D65*0.5</f>
        <v>#VALUE!</v>
      </c>
      <c r="E95" s="4"/>
      <c r="F95" s="4"/>
    </row>
    <row r="96" spans="1:6" x14ac:dyDescent="0.2">
      <c r="A96" s="2" t="s">
        <v>5</v>
      </c>
      <c r="D96" s="2" t="e">
        <f>ABS(D94-D95)</f>
        <v>#VALUE!</v>
      </c>
      <c r="E96" s="4"/>
      <c r="F96" s="4"/>
    </row>
    <row r="97" spans="1:6" x14ac:dyDescent="0.2">
      <c r="A97" s="2" t="s">
        <v>6</v>
      </c>
      <c r="D97" s="2" t="e">
        <f>ABS(D96/D95)*100</f>
        <v>#VALUE!</v>
      </c>
      <c r="E97" s="4"/>
      <c r="F97" s="4"/>
    </row>
    <row r="98" spans="1:6" x14ac:dyDescent="0.2">
      <c r="A98" s="10"/>
      <c r="B98" s="4"/>
      <c r="C98" s="4"/>
      <c r="D98" s="4"/>
      <c r="E98" s="4"/>
      <c r="F98" s="4"/>
    </row>
    <row r="99" spans="1:6" ht="25.5" x14ac:dyDescent="0.2">
      <c r="A99" s="14" t="s">
        <v>52</v>
      </c>
      <c r="B99" s="4"/>
      <c r="C99" s="4"/>
      <c r="D99" s="1">
        <f>'antacid #2'!D54</f>
        <v>0</v>
      </c>
      <c r="E99" s="2" t="str">
        <f xml:space="preserve"> IF(D99=0,"",IF(D102&lt;$D$109,"","X"))</f>
        <v/>
      </c>
      <c r="F99">
        <f>IF(D99=0,60,IF(D102&lt;$D$109,0,1))</f>
        <v>60</v>
      </c>
    </row>
    <row r="100" spans="1:6" x14ac:dyDescent="0.2">
      <c r="A100" s="2" t="s">
        <v>60</v>
      </c>
      <c r="D100" s="2" t="e">
        <f>D95*100.1</f>
        <v>#VALUE!</v>
      </c>
      <c r="E100" s="4"/>
      <c r="F100" s="4"/>
    </row>
    <row r="101" spans="1:6" x14ac:dyDescent="0.2">
      <c r="A101" s="2" t="s">
        <v>5</v>
      </c>
      <c r="D101" s="2" t="e">
        <f>ABS(D99-D100)</f>
        <v>#VALUE!</v>
      </c>
      <c r="E101" s="4"/>
      <c r="F101" s="4"/>
    </row>
    <row r="102" spans="1:6" x14ac:dyDescent="0.2">
      <c r="A102" s="2" t="s">
        <v>6</v>
      </c>
      <c r="D102" s="2" t="e">
        <f>ABS(D101/D100)*100</f>
        <v>#VALUE!</v>
      </c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11" t="s">
        <v>36</v>
      </c>
      <c r="B107" s="4"/>
      <c r="C107" s="4"/>
      <c r="D107" s="4">
        <f>F99+F94+F89+F84+F79+F74+F69+F64+F59+I59+L59+O59+F54+I54+L54+O54+O49+L49+I49+F49+F44+I44+L44+O44+O39+L39+I39+F39+F34+I34+L34+O34+O29+L29+I29+F29</f>
        <v>1320</v>
      </c>
      <c r="E107" s="4"/>
      <c r="F107" s="4">
        <f>D107/60</f>
        <v>22</v>
      </c>
    </row>
    <row r="108" spans="1:6" x14ac:dyDescent="0.2">
      <c r="A108" s="4"/>
      <c r="B108" s="4"/>
      <c r="C108" s="4"/>
      <c r="D108" s="4"/>
      <c r="E108" s="4"/>
      <c r="F108" s="4"/>
    </row>
    <row r="109" spans="1:6" x14ac:dyDescent="0.2">
      <c r="A109" s="4" t="s">
        <v>62</v>
      </c>
      <c r="B109" s="4"/>
      <c r="C109" s="4"/>
      <c r="D109" s="4">
        <v>2</v>
      </c>
      <c r="E109" s="4"/>
      <c r="F109" s="4"/>
    </row>
    <row r="110" spans="1:6" x14ac:dyDescent="0.2">
      <c r="A110" s="4"/>
      <c r="B110" s="4"/>
      <c r="C110" s="4"/>
      <c r="D110" s="4"/>
      <c r="E110" s="4"/>
      <c r="F11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2" workbookViewId="0">
      <selection activeCell="A37" sqref="A37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4" max="4" width="12.42578125" customWidth="1"/>
    <col min="5" max="5" width="3.28515625" customWidth="1"/>
    <col min="6" max="6" width="1.7109375" customWidth="1"/>
    <col min="7" max="7" width="12.5703125" customWidth="1"/>
    <col min="8" max="8" width="3.5703125" customWidth="1"/>
    <col min="9" max="9" width="1.42578125" customWidth="1"/>
    <col min="10" max="10" width="12.85546875" customWidth="1"/>
    <col min="11" max="11" width="3.85546875" customWidth="1"/>
    <col min="12" max="12" width="1.42578125" customWidth="1"/>
    <col min="13" max="13" width="13.140625" customWidth="1"/>
    <col min="14" max="14" width="3.85546875" customWidth="1"/>
  </cols>
  <sheetData>
    <row r="1" spans="1:13" x14ac:dyDescent="0.2">
      <c r="A1" s="3" t="s">
        <v>58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sheet'!H16</f>
        <v>300</v>
      </c>
    </row>
    <row r="7" spans="1:13" x14ac:dyDescent="0.2">
      <c r="A7" t="s">
        <v>10</v>
      </c>
      <c r="B7" s="6">
        <f>'master check sheet'!H17</f>
        <v>0</v>
      </c>
      <c r="C7" t="s">
        <v>13</v>
      </c>
      <c r="D7" s="1">
        <f>'master check sheet'!H18</f>
        <v>0</v>
      </c>
      <c r="E7" t="s">
        <v>14</v>
      </c>
    </row>
    <row r="8" spans="1:13" x14ac:dyDescent="0.2">
      <c r="A8" t="s">
        <v>11</v>
      </c>
      <c r="B8" s="1">
        <f>IF('Antacid Summary'!H19=1,'Antacid Summary'!B9,'master check sheet'!E9)</f>
        <v>0</v>
      </c>
    </row>
    <row r="9" spans="1:13" x14ac:dyDescent="0.2">
      <c r="A9" t="s">
        <v>12</v>
      </c>
      <c r="B9" s="1">
        <f>IF('Antacid Summary'!H20=1,'Antacid Summary'!B8,'Antacid Summary'!E8)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30"/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30"/>
      <c r="G16" s="30"/>
      <c r="J16" s="30"/>
      <c r="M16" s="30"/>
    </row>
    <row r="17" spans="1:14" x14ac:dyDescent="0.2">
      <c r="A17" t="s">
        <v>16</v>
      </c>
      <c r="D17" s="30"/>
      <c r="G17" s="30"/>
      <c r="J17" s="30"/>
      <c r="M17" s="30"/>
    </row>
    <row r="18" spans="1:14" x14ac:dyDescent="0.2">
      <c r="A18" t="s">
        <v>17</v>
      </c>
      <c r="D18" s="30"/>
      <c r="E18" s="2" t="str">
        <f>'check sheet #3'!E18</f>
        <v/>
      </c>
      <c r="G18" s="30"/>
      <c r="H18" s="2" t="str">
        <f>'check sheet #3'!H18</f>
        <v/>
      </c>
      <c r="J18" s="30"/>
      <c r="K18" s="2" t="str">
        <f>'check sheet #3'!K18</f>
        <v/>
      </c>
      <c r="M18" s="30"/>
      <c r="N18" s="2" t="str">
        <f>'check sheet #3'!N18</f>
        <v/>
      </c>
    </row>
    <row r="19" spans="1:14" x14ac:dyDescent="0.2">
      <c r="D19" s="2"/>
      <c r="E19" s="4"/>
      <c r="F19" s="4"/>
      <c r="G19" s="2"/>
      <c r="H19" s="4"/>
      <c r="I19" s="4"/>
      <c r="J19" s="2"/>
      <c r="K19" s="4"/>
      <c r="L19" s="4"/>
      <c r="M19" s="2"/>
    </row>
    <row r="20" spans="1:14" x14ac:dyDescent="0.2">
      <c r="A20" t="s">
        <v>29</v>
      </c>
      <c r="D20" s="30"/>
      <c r="E20" s="4"/>
      <c r="F20" s="4"/>
      <c r="G20" s="30"/>
      <c r="H20" s="4"/>
      <c r="I20" s="4"/>
      <c r="J20" s="30"/>
      <c r="K20" s="4"/>
      <c r="L20" s="4"/>
      <c r="M20" s="30"/>
    </row>
    <row r="21" spans="1:14" x14ac:dyDescent="0.2"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x14ac:dyDescent="0.2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x14ac:dyDescent="0.2"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x14ac:dyDescent="0.2">
      <c r="A24" t="s">
        <v>1</v>
      </c>
      <c r="D24" s="30"/>
      <c r="G24" s="30"/>
      <c r="J24" s="30"/>
      <c r="M24" s="30"/>
    </row>
    <row r="25" spans="1:14" x14ac:dyDescent="0.2">
      <c r="A25" t="s">
        <v>18</v>
      </c>
      <c r="D25" s="30"/>
      <c r="G25" s="30"/>
      <c r="J25" s="30"/>
      <c r="M25" s="30"/>
    </row>
    <row r="26" spans="1:14" x14ac:dyDescent="0.2">
      <c r="A26" t="s">
        <v>19</v>
      </c>
      <c r="D26" s="30"/>
      <c r="E26" s="2" t="str">
        <f>'check sheet #3'!E29</f>
        <v/>
      </c>
      <c r="G26" s="30"/>
      <c r="H26" s="2" t="str">
        <f>'check sheet #3'!H29</f>
        <v/>
      </c>
      <c r="J26" s="30"/>
      <c r="K26" s="2" t="str">
        <f>'check sheet #3'!K29</f>
        <v/>
      </c>
      <c r="M26" s="30"/>
      <c r="N26" s="2" t="str">
        <f>'check sheet #3'!N29</f>
        <v/>
      </c>
    </row>
    <row r="28" spans="1:14" x14ac:dyDescent="0.2">
      <c r="A28" t="s">
        <v>20</v>
      </c>
      <c r="D28" s="30"/>
      <c r="E28" s="2" t="str">
        <f>'check sheet #3'!E34</f>
        <v/>
      </c>
      <c r="G28" s="30"/>
      <c r="H28" s="2" t="str">
        <f>'check sheet #3'!H34</f>
        <v/>
      </c>
      <c r="J28" s="30"/>
      <c r="K28" s="2" t="str">
        <f>'check sheet #3'!K34</f>
        <v/>
      </c>
      <c r="M28" s="30"/>
      <c r="N28" s="2" t="str">
        <f>'check sheet #3'!N34</f>
        <v/>
      </c>
    </row>
    <row r="29" spans="1:14" x14ac:dyDescent="0.2">
      <c r="A29" s="2"/>
    </row>
    <row r="30" spans="1:14" x14ac:dyDescent="0.2">
      <c r="A30" t="s">
        <v>21</v>
      </c>
      <c r="D30" s="30"/>
      <c r="E30" s="2" t="str">
        <f>'check sheet #3'!E39</f>
        <v/>
      </c>
      <c r="G30" s="30"/>
      <c r="H30" s="2" t="str">
        <f>'check sheet #3'!H39</f>
        <v/>
      </c>
      <c r="J30" s="30"/>
      <c r="K30" s="2" t="str">
        <f>'check sheet #3'!K39</f>
        <v/>
      </c>
      <c r="M30" s="30"/>
      <c r="N30" s="2" t="str">
        <f>'check sheet #3'!N39</f>
        <v/>
      </c>
    </row>
    <row r="32" spans="1:14" ht="25.5" x14ac:dyDescent="0.2">
      <c r="A32" s="5" t="s">
        <v>22</v>
      </c>
      <c r="D32" s="30"/>
      <c r="E32" s="2" t="str">
        <f>'check sheet #3'!E44</f>
        <v/>
      </c>
      <c r="G32" s="30"/>
      <c r="H32" s="2" t="str">
        <f>'check sheet #3'!H44</f>
        <v/>
      </c>
      <c r="J32" s="30"/>
      <c r="K32" s="2" t="str">
        <f>'check sheet #3'!K44</f>
        <v/>
      </c>
      <c r="M32" s="30"/>
      <c r="N32" s="2" t="str">
        <f>'check sheet #3'!N44</f>
        <v/>
      </c>
    </row>
    <row r="34" spans="1:14" ht="25.5" x14ac:dyDescent="0.2">
      <c r="A34" s="5" t="s">
        <v>23</v>
      </c>
      <c r="D34" s="30"/>
      <c r="E34" s="2" t="str">
        <f>'check sheet #3'!E49</f>
        <v/>
      </c>
      <c r="G34" s="30"/>
      <c r="H34" s="2" t="str">
        <f>'check sheet #3'!H49</f>
        <v/>
      </c>
      <c r="J34" s="30"/>
      <c r="K34" s="2" t="str">
        <f>'check sheet #3'!K49</f>
        <v/>
      </c>
      <c r="M34" s="30"/>
      <c r="N34" s="2" t="str">
        <f>'check sheet #3'!N49</f>
        <v/>
      </c>
    </row>
    <row r="36" spans="1:14" ht="27" x14ac:dyDescent="0.2">
      <c r="A36" s="7" t="s">
        <v>81</v>
      </c>
      <c r="D36" s="30"/>
      <c r="E36" s="2" t="str">
        <f>'check sheet #3'!E54</f>
        <v/>
      </c>
      <c r="G36" s="30"/>
      <c r="H36" s="2" t="str">
        <f>'check sheet #3'!H54</f>
        <v/>
      </c>
      <c r="J36" s="30"/>
      <c r="K36" s="2" t="str">
        <f>'check sheet #3'!K54</f>
        <v/>
      </c>
      <c r="M36" s="30"/>
      <c r="N36" s="2" t="str">
        <f>'check sheet #3'!N54</f>
        <v/>
      </c>
    </row>
    <row r="38" spans="1:14" ht="27" x14ac:dyDescent="0.2">
      <c r="A38" s="5" t="s">
        <v>25</v>
      </c>
      <c r="D38" s="30"/>
      <c r="E38" s="2" t="str">
        <f>'check sheet #3'!E59</f>
        <v/>
      </c>
      <c r="G38" s="30"/>
      <c r="H38" s="2" t="str">
        <f>'check sheet #3'!H59</f>
        <v/>
      </c>
      <c r="J38" s="30"/>
      <c r="K38" s="2" t="str">
        <f>'check sheet #3'!K59</f>
        <v/>
      </c>
      <c r="M38" s="30"/>
      <c r="N38" s="2" t="str">
        <f>'check sheet #3'!N59</f>
        <v/>
      </c>
    </row>
    <row r="40" spans="1:14" ht="27" x14ac:dyDescent="0.2">
      <c r="A40" s="5" t="s">
        <v>27</v>
      </c>
      <c r="D40" s="30"/>
      <c r="E40" s="2" t="str">
        <f>'check sheet #3'!E64</f>
        <v/>
      </c>
    </row>
    <row r="41" spans="1:14" x14ac:dyDescent="0.2">
      <c r="A41" s="2"/>
      <c r="D41" s="2"/>
    </row>
    <row r="42" spans="1:14" ht="25.5" x14ac:dyDescent="0.2">
      <c r="A42" s="8" t="s">
        <v>30</v>
      </c>
      <c r="D42" s="30"/>
      <c r="E42" s="2" t="str">
        <f>'check sheet #3'!E69</f>
        <v/>
      </c>
      <c r="G42" s="9"/>
      <c r="H42" s="9"/>
      <c r="I42" s="9"/>
      <c r="J42" s="9"/>
      <c r="K42" s="9"/>
      <c r="L42" s="9"/>
      <c r="M42" s="9"/>
    </row>
    <row r="44" spans="1:14" ht="27" x14ac:dyDescent="0.2">
      <c r="A44" s="5" t="s">
        <v>26</v>
      </c>
      <c r="D44" s="30"/>
      <c r="E44" s="2" t="str">
        <f>'check sheet #3'!E74</f>
        <v/>
      </c>
    </row>
    <row r="45" spans="1:14" x14ac:dyDescent="0.2">
      <c r="A45" s="2"/>
      <c r="D45" s="2"/>
      <c r="E45" s="2"/>
    </row>
    <row r="46" spans="1:14" ht="25.5" x14ac:dyDescent="0.2">
      <c r="A46" s="8" t="s">
        <v>31</v>
      </c>
      <c r="D46" s="30"/>
      <c r="E46" s="2" t="str">
        <f>'check sheet #3'!E79</f>
        <v/>
      </c>
      <c r="G46" s="9"/>
      <c r="H46" s="9"/>
      <c r="I46" s="9"/>
      <c r="J46" s="9"/>
      <c r="K46" s="9"/>
      <c r="L46" s="9"/>
      <c r="M46" s="9"/>
    </row>
    <row r="48" spans="1:14" x14ac:dyDescent="0.2">
      <c r="A48" s="3" t="s">
        <v>28</v>
      </c>
      <c r="B48" s="3"/>
      <c r="C48" s="3"/>
      <c r="D48" s="32"/>
      <c r="E48" s="2" t="str">
        <f>'check sheet #3'!E84</f>
        <v/>
      </c>
    </row>
    <row r="50" spans="1:6" ht="25.5" x14ac:dyDescent="0.2">
      <c r="A50" s="7" t="s">
        <v>50</v>
      </c>
      <c r="D50" s="30"/>
      <c r="E50" s="2" t="str">
        <f>'check sheet #3'!E89</f>
        <v/>
      </c>
    </row>
    <row r="51" spans="1:6" x14ac:dyDescent="0.2">
      <c r="A51" s="4"/>
      <c r="B51" s="4"/>
      <c r="C51" s="4"/>
      <c r="D51" s="4"/>
      <c r="E51" s="4"/>
      <c r="F51" s="4"/>
    </row>
    <row r="52" spans="1:6" ht="25.5" x14ac:dyDescent="0.2">
      <c r="A52" s="14" t="s">
        <v>51</v>
      </c>
      <c r="B52" s="4"/>
      <c r="C52" s="4"/>
      <c r="D52" s="30"/>
      <c r="E52" s="2" t="str">
        <f>'check sheet #3'!E94</f>
        <v/>
      </c>
    </row>
    <row r="53" spans="1:6" x14ac:dyDescent="0.2">
      <c r="A53" s="10"/>
      <c r="B53" s="4"/>
      <c r="C53" s="4"/>
      <c r="D53" s="4"/>
      <c r="E53" s="4"/>
      <c r="F53" s="4"/>
    </row>
    <row r="54" spans="1:6" ht="25.5" x14ac:dyDescent="0.2">
      <c r="A54" s="14" t="s">
        <v>52</v>
      </c>
      <c r="B54" s="4"/>
      <c r="C54" s="4"/>
      <c r="D54" s="30"/>
      <c r="E54" s="2" t="str">
        <f>'check sheet #3'!E99</f>
        <v/>
      </c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/>
      <c r="B57" s="4"/>
      <c r="C57" s="4"/>
      <c r="D57" s="4"/>
      <c r="E57" s="4"/>
      <c r="F57" s="4"/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11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4"/>
      <c r="B62" s="4"/>
      <c r="C62" s="4"/>
      <c r="D62" s="4"/>
      <c r="E62" s="4"/>
      <c r="F62" s="4"/>
    </row>
  </sheetData>
  <sheetProtection sheet="1" objects="1" scenarios="1" formatCell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B9" sqref="B9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5" max="5" width="3.28515625" customWidth="1"/>
    <col min="8" max="8" width="3.5703125" customWidth="1"/>
    <col min="11" max="11" width="3.85546875" customWidth="1"/>
    <col min="14" max="14" width="3.85546875" customWidth="1"/>
  </cols>
  <sheetData>
    <row r="1" spans="1:13" x14ac:dyDescent="0.2">
      <c r="A1" s="3" t="s">
        <v>58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sheet'!H16</f>
        <v>300</v>
      </c>
    </row>
    <row r="7" spans="1:13" x14ac:dyDescent="0.2">
      <c r="A7" t="s">
        <v>10</v>
      </c>
      <c r="B7" s="6">
        <f>'master check sheet'!H17</f>
        <v>0</v>
      </c>
      <c r="C7" t="s">
        <v>13</v>
      </c>
      <c r="D7" s="1">
        <f>'master check sheet'!H18</f>
        <v>0</v>
      </c>
      <c r="E7" t="s">
        <v>14</v>
      </c>
    </row>
    <row r="8" spans="1:13" x14ac:dyDescent="0.2">
      <c r="A8" t="s">
        <v>11</v>
      </c>
      <c r="B8" s="1">
        <f>'antacid #3'!B8</f>
        <v>0</v>
      </c>
    </row>
    <row r="9" spans="1:13" x14ac:dyDescent="0.2">
      <c r="A9" t="s">
        <v>12</v>
      </c>
      <c r="B9" s="1">
        <f>'antacid #3'!B9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1">
        <f>'antacid #3'!B13</f>
        <v>0</v>
      </c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1">
        <f>'antacid #3'!D16</f>
        <v>0</v>
      </c>
      <c r="G16" s="1">
        <f>'antacid #3'!G16</f>
        <v>0</v>
      </c>
      <c r="J16" s="1">
        <f>'antacid #3'!J16</f>
        <v>0</v>
      </c>
      <c r="M16" s="1">
        <f>'antacid #3'!M16</f>
        <v>0</v>
      </c>
    </row>
    <row r="17" spans="1:15" x14ac:dyDescent="0.2">
      <c r="A17" t="s">
        <v>16</v>
      </c>
      <c r="D17" s="1">
        <f>'antacid #3'!D17</f>
        <v>0</v>
      </c>
      <c r="G17" s="1">
        <f>'antacid #3'!G17</f>
        <v>0</v>
      </c>
      <c r="J17" s="1">
        <f>'antacid #3'!J17</f>
        <v>0</v>
      </c>
      <c r="M17" s="1">
        <f>'antacid #3'!M17</f>
        <v>0</v>
      </c>
    </row>
    <row r="18" spans="1:15" x14ac:dyDescent="0.2">
      <c r="A18" t="s">
        <v>17</v>
      </c>
      <c r="D18" s="1">
        <f>'antacid #3'!D18</f>
        <v>0</v>
      </c>
      <c r="E18" s="2" t="str">
        <f xml:space="preserve"> IF(D18=0,"",IF(D21&lt;2,"","X"))</f>
        <v/>
      </c>
      <c r="G18" s="1">
        <f>'antacid #3'!G18</f>
        <v>0</v>
      </c>
      <c r="H18" s="2" t="str">
        <f xml:space="preserve"> IF(G18=0,"",IF(G21&lt;2,"","X"))</f>
        <v/>
      </c>
      <c r="J18" s="1">
        <f>'antacid #3'!J18</f>
        <v>0</v>
      </c>
      <c r="K18" s="2" t="str">
        <f xml:space="preserve"> IF(J18=0,"",IF(J21&lt;2,"","X"))</f>
        <v/>
      </c>
      <c r="M18" s="1">
        <f>'antacid #3'!M18</f>
        <v>0</v>
      </c>
      <c r="N18" s="2" t="str">
        <f xml:space="preserve"> IF(M18=0,"",IF(M21&lt;2,"","X"))</f>
        <v/>
      </c>
    </row>
    <row r="19" spans="1:15" x14ac:dyDescent="0.2">
      <c r="D19" s="2">
        <f>D17-D16</f>
        <v>0</v>
      </c>
      <c r="E19" s="4"/>
      <c r="F19" s="4"/>
      <c r="G19" s="2">
        <f>G17-G16</f>
        <v>0</v>
      </c>
      <c r="H19" s="4"/>
      <c r="I19" s="4"/>
      <c r="J19" s="2">
        <f>J17-J16</f>
        <v>0</v>
      </c>
      <c r="K19" s="4"/>
      <c r="L19" s="4"/>
      <c r="M19" s="2">
        <f>M17-M16</f>
        <v>0</v>
      </c>
    </row>
    <row r="20" spans="1:15" x14ac:dyDescent="0.2">
      <c r="D20" s="2">
        <f>ABS(D18-D19)</f>
        <v>0</v>
      </c>
      <c r="E20" s="4"/>
      <c r="F20" s="4"/>
      <c r="G20" s="2">
        <f>ABS(G18-G19)</f>
        <v>0</v>
      </c>
      <c r="H20" s="4"/>
      <c r="I20" s="4"/>
      <c r="J20" s="2">
        <f>ABS(J18-J19)</f>
        <v>0</v>
      </c>
      <c r="K20" s="4"/>
      <c r="L20" s="4"/>
      <c r="M20" s="2">
        <f>ABS(M18-M19)</f>
        <v>0</v>
      </c>
    </row>
    <row r="21" spans="1:15" x14ac:dyDescent="0.2">
      <c r="D21" s="2" t="e">
        <f>ABS(D20/D19)*100</f>
        <v>#DIV/0!</v>
      </c>
      <c r="E21" s="4"/>
      <c r="F21" s="4"/>
      <c r="G21" s="2" t="e">
        <f>ABS(G20/G19)*100</f>
        <v>#DIV/0!</v>
      </c>
      <c r="H21" s="4"/>
      <c r="I21" s="4"/>
      <c r="J21" s="2" t="e">
        <f>ABS(J20/J19)*100</f>
        <v>#DIV/0!</v>
      </c>
      <c r="K21" s="4"/>
      <c r="L21" s="4"/>
      <c r="M21" s="2" t="e">
        <f>ABS(M20/M19)*100</f>
        <v>#DIV/0!</v>
      </c>
    </row>
    <row r="22" spans="1:15" x14ac:dyDescent="0.2">
      <c r="D22" s="2"/>
      <c r="E22" s="4"/>
      <c r="F22" s="4"/>
      <c r="G22" s="2"/>
      <c r="H22" s="4"/>
      <c r="I22" s="4"/>
      <c r="J22" s="2"/>
      <c r="K22" s="4"/>
      <c r="L22" s="4"/>
      <c r="M22" s="2"/>
    </row>
    <row r="23" spans="1:15" x14ac:dyDescent="0.2">
      <c r="A23" t="s">
        <v>29</v>
      </c>
      <c r="D23" s="1">
        <f>'antacid #3'!D20</f>
        <v>0</v>
      </c>
      <c r="E23" s="4"/>
      <c r="F23" s="4"/>
      <c r="G23" s="1">
        <f>'antacid #3'!G20</f>
        <v>0</v>
      </c>
      <c r="H23" s="4"/>
      <c r="I23" s="4"/>
      <c r="J23" s="1">
        <f>'antacid #3'!J20</f>
        <v>0</v>
      </c>
      <c r="K23" s="4"/>
      <c r="L23" s="4"/>
      <c r="M23" s="1">
        <f>'antacid #3'!M20</f>
        <v>0</v>
      </c>
    </row>
    <row r="24" spans="1:15" x14ac:dyDescent="0.2"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5" x14ac:dyDescent="0.2"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5" x14ac:dyDescent="0.2"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5" x14ac:dyDescent="0.2">
      <c r="A27" t="s">
        <v>1</v>
      </c>
      <c r="D27" s="1">
        <f>'antacid #3'!D24</f>
        <v>0</v>
      </c>
      <c r="G27" s="1">
        <f>'antacid #3'!G24</f>
        <v>0</v>
      </c>
      <c r="J27" s="1">
        <f>'antacid #3'!J24</f>
        <v>0</v>
      </c>
      <c r="M27" s="1">
        <f>'antacid #3'!M24</f>
        <v>0</v>
      </c>
    </row>
    <row r="28" spans="1:15" x14ac:dyDescent="0.2">
      <c r="A28" t="s">
        <v>18</v>
      </c>
      <c r="D28" s="1">
        <f>'antacid #3'!D25</f>
        <v>0</v>
      </c>
      <c r="G28" s="1">
        <f>'antacid #3'!G25</f>
        <v>0</v>
      </c>
      <c r="J28" s="1">
        <f>'antacid #3'!J25</f>
        <v>0</v>
      </c>
      <c r="M28" s="1">
        <f>'antacid #3'!M25</f>
        <v>0</v>
      </c>
    </row>
    <row r="29" spans="1:15" x14ac:dyDescent="0.2">
      <c r="A29" t="s">
        <v>19</v>
      </c>
      <c r="D29" s="1">
        <f>'antacid #3'!D26</f>
        <v>0</v>
      </c>
      <c r="E29" s="2" t="str">
        <f xml:space="preserve"> IF(D29=0,"",IF(D32&lt;$D$109,"","X"))</f>
        <v/>
      </c>
      <c r="F29">
        <f>IF(D29=0,60,IF(D32&lt;$D$109,0,1))</f>
        <v>60</v>
      </c>
      <c r="G29" s="1">
        <f>'antacid #3'!G26</f>
        <v>0</v>
      </c>
      <c r="H29" s="2" t="str">
        <f xml:space="preserve"> IF(G29=0,"",IF(G32&lt;$D$109,"","X"))</f>
        <v/>
      </c>
      <c r="I29">
        <f>IF(G29=0,60,IF(G32&lt;$D$109,0,1))</f>
        <v>60</v>
      </c>
      <c r="J29" s="1">
        <f>'antacid #3'!J26</f>
        <v>0</v>
      </c>
      <c r="K29" s="2" t="str">
        <f xml:space="preserve"> IF(J29=0,"",IF(J32&lt;$D$109,"","X"))</f>
        <v/>
      </c>
      <c r="L29">
        <f>IF(J29=0,0,IF(J32&lt;$D$109,0,1))</f>
        <v>0</v>
      </c>
      <c r="M29" s="1">
        <f>'antacid #3'!M26</f>
        <v>0</v>
      </c>
      <c r="N29" s="2" t="str">
        <f xml:space="preserve"> IF(M29=0,"",IF(M32&lt;$D$109,"","X"))</f>
        <v/>
      </c>
      <c r="O29">
        <f>IF(M29=0,0,IF(M32&lt;$D$109,0,1))</f>
        <v>0</v>
      </c>
    </row>
    <row r="30" spans="1:15" x14ac:dyDescent="0.2">
      <c r="A30" s="2" t="s">
        <v>60</v>
      </c>
      <c r="D30" s="2">
        <f>D28-D27</f>
        <v>0</v>
      </c>
      <c r="E30" s="2"/>
      <c r="G30" s="2">
        <f>G28-G27</f>
        <v>0</v>
      </c>
      <c r="H30" s="2"/>
      <c r="J30" s="2">
        <f>J28-J27</f>
        <v>0</v>
      </c>
      <c r="M30" s="2">
        <f>M28-M27</f>
        <v>0</v>
      </c>
    </row>
    <row r="31" spans="1:15" x14ac:dyDescent="0.2">
      <c r="A31" s="2" t="s">
        <v>5</v>
      </c>
      <c r="D31" s="2">
        <f>ABS(D29-D30)</f>
        <v>0</v>
      </c>
      <c r="E31" s="2"/>
      <c r="G31" s="2">
        <f>ABS(G29-G30)</f>
        <v>0</v>
      </c>
      <c r="H31" s="2"/>
      <c r="J31" s="2">
        <f>ABS(J29-J30)</f>
        <v>0</v>
      </c>
      <c r="M31" s="2">
        <f>ABS(M29-M30)</f>
        <v>0</v>
      </c>
    </row>
    <row r="32" spans="1:15" x14ac:dyDescent="0.2">
      <c r="A32" s="2" t="s">
        <v>6</v>
      </c>
      <c r="D32" s="2" t="e">
        <f>ABS(D31/D30)*100</f>
        <v>#DIV/0!</v>
      </c>
      <c r="E32" s="2"/>
      <c r="G32" s="2" t="e">
        <f>ABS(G31/G30)*100</f>
        <v>#DIV/0!</v>
      </c>
      <c r="H32" s="2"/>
      <c r="J32" s="2" t="e">
        <f>ABS(J31/J30)*100</f>
        <v>#DIV/0!</v>
      </c>
      <c r="M32" s="2" t="e">
        <f>ABS(M31/M30)*100</f>
        <v>#DIV/0!</v>
      </c>
    </row>
    <row r="34" spans="1:15" x14ac:dyDescent="0.2">
      <c r="A34" t="s">
        <v>20</v>
      </c>
      <c r="D34" s="1">
        <f>'antacid #3'!D28</f>
        <v>0</v>
      </c>
      <c r="E34" s="2" t="str">
        <f xml:space="preserve"> IF(D34=0,"",IF(D37&lt;$D$109,"","X"))</f>
        <v/>
      </c>
      <c r="F34">
        <f>IF(D34=0,60,IF(D37&lt;$D$109,0,1))</f>
        <v>60</v>
      </c>
      <c r="G34" s="1">
        <f>'antacid #3'!G28</f>
        <v>0</v>
      </c>
      <c r="H34" s="2" t="str">
        <f xml:space="preserve"> IF(G34=0,"",IF(G37&lt;$D$109,"","X"))</f>
        <v/>
      </c>
      <c r="I34">
        <f>IF(G34=0,60,IF(G37&lt;$D$109,0,1))</f>
        <v>60</v>
      </c>
      <c r="J34" s="1">
        <f>'antacid #3'!J28</f>
        <v>0</v>
      </c>
      <c r="K34" s="2" t="str">
        <f xml:space="preserve"> IF(J34=0,"",IF(J37&lt;$D$109,"","X"))</f>
        <v/>
      </c>
      <c r="L34">
        <f>IF(J34=0,0,IF(J37&lt;$D$109,0,1))</f>
        <v>0</v>
      </c>
      <c r="M34" s="1">
        <f>'antacid #3'!M28</f>
        <v>0</v>
      </c>
      <c r="N34" s="2" t="str">
        <f xml:space="preserve"> IF(M34=0,"",IF(M37&lt;$D$109,"","X"))</f>
        <v/>
      </c>
      <c r="O34">
        <f>IF(M34=0,0,IF(M37&lt;$D$109,0,1))</f>
        <v>0</v>
      </c>
    </row>
    <row r="35" spans="1:15" x14ac:dyDescent="0.2">
      <c r="A35" s="2" t="s">
        <v>60</v>
      </c>
      <c r="D35" s="2">
        <f>D23*$B$8/1000</f>
        <v>0</v>
      </c>
      <c r="E35" s="2"/>
      <c r="G35" s="2">
        <f>G23*$B$8/1000</f>
        <v>0</v>
      </c>
      <c r="H35" s="2"/>
      <c r="J35" s="2">
        <f>J23*$B$8/1000</f>
        <v>0</v>
      </c>
      <c r="M35" s="2">
        <f>M23*$B$8/1000</f>
        <v>0</v>
      </c>
    </row>
    <row r="36" spans="1:15" x14ac:dyDescent="0.2">
      <c r="A36" s="2" t="s">
        <v>5</v>
      </c>
      <c r="D36" s="2">
        <f>ABS(D34-D35)</f>
        <v>0</v>
      </c>
      <c r="E36" s="2"/>
      <c r="G36" s="2">
        <f>ABS(G34-G35)</f>
        <v>0</v>
      </c>
      <c r="H36" s="2"/>
      <c r="J36" s="2">
        <f>ABS(J34-J35)</f>
        <v>0</v>
      </c>
      <c r="M36" s="2">
        <f>ABS(M34-M35)</f>
        <v>0</v>
      </c>
    </row>
    <row r="37" spans="1:15" x14ac:dyDescent="0.2">
      <c r="A37" s="2" t="s">
        <v>6</v>
      </c>
      <c r="D37" s="2" t="e">
        <f>ABS(D36/D35)*100</f>
        <v>#DIV/0!</v>
      </c>
      <c r="E37" s="2"/>
      <c r="G37" s="2" t="e">
        <f>ABS(G36/G35)*100</f>
        <v>#DIV/0!</v>
      </c>
      <c r="H37" s="2"/>
      <c r="J37" s="2" t="e">
        <f>ABS(J36/J35)*100</f>
        <v>#DIV/0!</v>
      </c>
      <c r="M37" s="2" t="e">
        <f>ABS(M36/M35)*100</f>
        <v>#DIV/0!</v>
      </c>
    </row>
    <row r="38" spans="1:15" x14ac:dyDescent="0.2">
      <c r="A38" s="2"/>
    </row>
    <row r="39" spans="1:15" x14ac:dyDescent="0.2">
      <c r="A39" t="s">
        <v>21</v>
      </c>
      <c r="D39" s="1">
        <f>'antacid #3'!D30</f>
        <v>0</v>
      </c>
      <c r="E39" s="2" t="str">
        <f xml:space="preserve"> IF(D39=0,"",IF(D42&lt;$D$109,"","X"))</f>
        <v/>
      </c>
      <c r="F39">
        <f>IF(D39=0,60,IF(D42&lt;$D$109,0,1))</f>
        <v>60</v>
      </c>
      <c r="G39" s="1">
        <f>'antacid #3'!G30</f>
        <v>0</v>
      </c>
      <c r="H39" s="2" t="str">
        <f xml:space="preserve"> IF(G39=0,"",IF(G42&lt;$D$109,"","X"))</f>
        <v/>
      </c>
      <c r="I39">
        <f>IF(G39=0,60,IF(G42&lt;$D$109,0,1))</f>
        <v>60</v>
      </c>
      <c r="J39" s="1">
        <f>'antacid #3'!J30</f>
        <v>0</v>
      </c>
      <c r="K39" s="2" t="str">
        <f xml:space="preserve"> IF(J39=0,"",IF(J42&lt;$D$109,"","X"))</f>
        <v/>
      </c>
      <c r="L39">
        <f>IF(J39=0,0,IF(J42&lt;$D$109,0,1))</f>
        <v>0</v>
      </c>
      <c r="M39" s="1">
        <f>'antacid #3'!M30</f>
        <v>0</v>
      </c>
      <c r="N39" s="2" t="str">
        <f xml:space="preserve"> IF(M39=0,"",IF(M42&lt;$D$109,"","X"))</f>
        <v/>
      </c>
      <c r="O39">
        <f>IF(M39=0,0,IF(M42&lt;$D$109,0,1))</f>
        <v>0</v>
      </c>
    </row>
    <row r="40" spans="1:15" x14ac:dyDescent="0.2">
      <c r="A40" s="2" t="s">
        <v>60</v>
      </c>
      <c r="D40" s="2">
        <f>D30*$B$9/1000</f>
        <v>0</v>
      </c>
      <c r="E40" s="2"/>
      <c r="G40" s="2">
        <f>G30*$B$9/1000</f>
        <v>0</v>
      </c>
      <c r="H40" s="2"/>
      <c r="J40" s="2">
        <f>J30*$B$9/1000</f>
        <v>0</v>
      </c>
      <c r="M40" s="2">
        <f>M30*$B$9/1000</f>
        <v>0</v>
      </c>
    </row>
    <row r="41" spans="1:15" x14ac:dyDescent="0.2">
      <c r="A41" s="2" t="s">
        <v>5</v>
      </c>
      <c r="D41" s="2">
        <f>ABS(D39-D40)</f>
        <v>0</v>
      </c>
      <c r="E41" s="2"/>
      <c r="G41" s="2">
        <f>ABS(G39-G40)</f>
        <v>0</v>
      </c>
      <c r="H41" s="2"/>
      <c r="J41" s="2">
        <f>ABS(J39-J40)</f>
        <v>0</v>
      </c>
      <c r="M41" s="2">
        <f>ABS(M39-M40)</f>
        <v>0</v>
      </c>
    </row>
    <row r="42" spans="1:15" x14ac:dyDescent="0.2">
      <c r="A42" s="2" t="s">
        <v>6</v>
      </c>
      <c r="D42" s="2" t="e">
        <f>ABS(D41/D40)*100</f>
        <v>#DIV/0!</v>
      </c>
      <c r="E42" s="2"/>
      <c r="G42" s="2" t="e">
        <f>ABS(G41/G40)*100</f>
        <v>#DIV/0!</v>
      </c>
      <c r="H42" s="2"/>
      <c r="J42" s="2" t="e">
        <f>ABS(J41/J40)*100</f>
        <v>#DIV/0!</v>
      </c>
      <c r="M42" s="2" t="e">
        <f>ABS(M41/M40)*100</f>
        <v>#DIV/0!</v>
      </c>
    </row>
    <row r="44" spans="1:15" ht="25.5" x14ac:dyDescent="0.2">
      <c r="A44" s="5" t="s">
        <v>22</v>
      </c>
      <c r="D44" s="1">
        <f>'antacid #3'!D32</f>
        <v>0</v>
      </c>
      <c r="E44" s="2" t="str">
        <f xml:space="preserve"> IF(D44=0,"",IF(D47&lt;$D$109,"","X"))</f>
        <v/>
      </c>
      <c r="F44">
        <f>IF(D44=0,60,IF(D47&lt;$D$109,0,1))</f>
        <v>60</v>
      </c>
      <c r="G44" s="1">
        <f>'antacid #3'!G32</f>
        <v>0</v>
      </c>
      <c r="H44" s="2" t="str">
        <f xml:space="preserve"> IF(G44=0,"",IF(G47&lt;$D$109,"","X"))</f>
        <v/>
      </c>
      <c r="I44">
        <f>IF(G44=0,60,IF(G47&lt;$D$109,0,1))</f>
        <v>60</v>
      </c>
      <c r="J44" s="1">
        <f>'antacid #3'!J32</f>
        <v>0</v>
      </c>
      <c r="K44" s="2" t="str">
        <f xml:space="preserve"> IF(J44=0,"",IF(J47&lt;$D$109,"","X"))</f>
        <v/>
      </c>
      <c r="L44">
        <f>IF(J44=0,0,IF(J47&lt;$D$109,0,1))</f>
        <v>0</v>
      </c>
      <c r="M44" s="1">
        <f>'antacid #3'!M32</f>
        <v>0</v>
      </c>
      <c r="N44" s="2" t="str">
        <f xml:space="preserve"> IF(M44=0,"",IF(M47&lt;$D$109,"","X"))</f>
        <v/>
      </c>
      <c r="O44">
        <f>IF(M44=0,0,IF(M47&lt;$D$109,0,1))</f>
        <v>0</v>
      </c>
    </row>
    <row r="45" spans="1:15" x14ac:dyDescent="0.2">
      <c r="A45" s="2" t="s">
        <v>60</v>
      </c>
      <c r="D45" s="2">
        <f>D40</f>
        <v>0</v>
      </c>
      <c r="E45" s="2"/>
      <c r="G45" s="2">
        <f>G40</f>
        <v>0</v>
      </c>
      <c r="H45" s="2"/>
      <c r="J45" s="2">
        <f>J40</f>
        <v>0</v>
      </c>
      <c r="M45" s="2">
        <f>M40</f>
        <v>0</v>
      </c>
    </row>
    <row r="46" spans="1:15" x14ac:dyDescent="0.2">
      <c r="A46" s="2" t="s">
        <v>5</v>
      </c>
      <c r="D46" s="2">
        <f>ABS(D44-D45)</f>
        <v>0</v>
      </c>
      <c r="E46" s="2"/>
      <c r="G46" s="2">
        <f>ABS(G44-G45)</f>
        <v>0</v>
      </c>
      <c r="H46" s="2"/>
      <c r="J46" s="2">
        <f>ABS(J44-J45)</f>
        <v>0</v>
      </c>
      <c r="M46" s="2">
        <f>ABS(M44-M45)</f>
        <v>0</v>
      </c>
    </row>
    <row r="47" spans="1:15" x14ac:dyDescent="0.2">
      <c r="A47" s="2" t="s">
        <v>6</v>
      </c>
      <c r="D47" s="2" t="e">
        <f>ABS(D46/D45)*100</f>
        <v>#DIV/0!</v>
      </c>
      <c r="E47" s="2"/>
      <c r="G47" s="2" t="e">
        <f>ABS(G46/G45)*100</f>
        <v>#DIV/0!</v>
      </c>
      <c r="H47" s="2"/>
      <c r="J47" s="2" t="e">
        <f>ABS(J46/J45)*100</f>
        <v>#DIV/0!</v>
      </c>
      <c r="M47" s="2" t="e">
        <f>ABS(M46/M45)*100</f>
        <v>#DIV/0!</v>
      </c>
    </row>
    <row r="49" spans="1:15" ht="25.5" x14ac:dyDescent="0.2">
      <c r="A49" s="5" t="s">
        <v>23</v>
      </c>
      <c r="D49" s="1">
        <f>'antacid #3'!D34</f>
        <v>0</v>
      </c>
      <c r="E49" s="2" t="str">
        <f xml:space="preserve"> IF(D49=0,"",IF(D52&lt;$D$109,"","X"))</f>
        <v/>
      </c>
      <c r="F49">
        <f>IF(D49=0,60,IF(D52&lt;$D$109,0,1))</f>
        <v>60</v>
      </c>
      <c r="G49" s="1">
        <f>'antacid #3'!G34</f>
        <v>0</v>
      </c>
      <c r="H49" s="2" t="str">
        <f xml:space="preserve"> IF(G49=0,"",IF(G52&lt;$D$109,"","X"))</f>
        <v/>
      </c>
      <c r="I49">
        <f>IF(G49=0,60,IF(G52&lt;$D$109,0,1))</f>
        <v>60</v>
      </c>
      <c r="J49" s="1">
        <f>'antacid #3'!J34</f>
        <v>0</v>
      </c>
      <c r="K49" s="2" t="str">
        <f xml:space="preserve"> IF(J49=0,"",IF(J52&lt;$D$109,"","X"))</f>
        <v/>
      </c>
      <c r="L49">
        <f>IF(J49=0,0,IF(J52&lt;$D$109,0,1))</f>
        <v>0</v>
      </c>
      <c r="M49" s="1">
        <f>'antacid #3'!M34</f>
        <v>0</v>
      </c>
      <c r="N49" s="2" t="str">
        <f xml:space="preserve"> IF(M49=0,"",IF(M52&lt;$D$109,"","X"))</f>
        <v/>
      </c>
      <c r="O49">
        <f>IF(M49=0,0,IF(M52&lt;$D$109,0,1))</f>
        <v>0</v>
      </c>
    </row>
    <row r="50" spans="1:15" x14ac:dyDescent="0.2">
      <c r="A50" s="2" t="s">
        <v>60</v>
      </c>
      <c r="D50" s="2">
        <f>D35-D45</f>
        <v>0</v>
      </c>
      <c r="E50" s="2"/>
      <c r="G50" s="2">
        <f>G35-G45</f>
        <v>0</v>
      </c>
      <c r="H50" s="2"/>
      <c r="J50" s="2">
        <f>J35-J45</f>
        <v>0</v>
      </c>
      <c r="M50" s="2">
        <f>M35-M45</f>
        <v>0</v>
      </c>
    </row>
    <row r="51" spans="1:15" x14ac:dyDescent="0.2">
      <c r="A51" s="2" t="s">
        <v>5</v>
      </c>
      <c r="D51" s="2">
        <f>ABS(D49-D50)</f>
        <v>0</v>
      </c>
      <c r="E51" s="2"/>
      <c r="G51" s="2">
        <f>ABS(G49-G50)</f>
        <v>0</v>
      </c>
      <c r="H51" s="2"/>
      <c r="J51" s="2">
        <f>ABS(J49-J50)</f>
        <v>0</v>
      </c>
      <c r="M51" s="2">
        <f>ABS(M49-M50)</f>
        <v>0</v>
      </c>
    </row>
    <row r="52" spans="1:15" x14ac:dyDescent="0.2">
      <c r="A52" s="2" t="s">
        <v>6</v>
      </c>
      <c r="D52" s="2" t="e">
        <f>ABS(D51/D50)*100</f>
        <v>#DIV/0!</v>
      </c>
      <c r="E52" s="2"/>
      <c r="G52" s="2" t="e">
        <f>ABS(G51/G50)*100</f>
        <v>#DIV/0!</v>
      </c>
      <c r="H52" s="2"/>
      <c r="J52" s="2" t="e">
        <f>ABS(J51/J50)*100</f>
        <v>#DIV/0!</v>
      </c>
      <c r="M52" s="2" t="e">
        <f>ABS(M51/M50)*100</f>
        <v>#DIV/0!</v>
      </c>
    </row>
    <row r="54" spans="1:15" ht="25.5" x14ac:dyDescent="0.2">
      <c r="A54" s="5" t="s">
        <v>24</v>
      </c>
      <c r="D54" s="1">
        <f>'antacid #3'!D36</f>
        <v>0</v>
      </c>
      <c r="E54" s="2" t="str">
        <f xml:space="preserve"> IF(D54=0,"",IF(D57&lt;$D$109,"","X"))</f>
        <v/>
      </c>
      <c r="F54">
        <f>IF(D54=0,60,IF(D57&lt;$D$109,0,1))</f>
        <v>60</v>
      </c>
      <c r="G54" s="1">
        <f>'antacid #3'!G36</f>
        <v>0</v>
      </c>
      <c r="H54" s="2" t="str">
        <f xml:space="preserve"> IF(G54=0,"",IF(G57&lt;$D$109,"","X"))</f>
        <v/>
      </c>
      <c r="I54">
        <f>IF(G54=0,60,IF(G57&lt;$D$109,0,1))</f>
        <v>60</v>
      </c>
      <c r="J54" s="1">
        <f>'antacid #3'!J36</f>
        <v>0</v>
      </c>
      <c r="K54" s="2" t="str">
        <f xml:space="preserve"> IF(J54=0,"",IF(J57&lt;$D$109,"","X"))</f>
        <v/>
      </c>
      <c r="L54">
        <f>IF(J54=0,0,IF(J57&lt;$D$109,0,1))</f>
        <v>0</v>
      </c>
      <c r="M54" s="1">
        <f>'antacid #3'!M36</f>
        <v>0</v>
      </c>
      <c r="N54" s="2" t="str">
        <f xml:space="preserve"> IF(M54=0,"",IF(M57&lt;$D$109,"","X"))</f>
        <v/>
      </c>
      <c r="O54">
        <f>IF(M54=0,0,IF(M57&lt;$D$109,0,1))</f>
        <v>0</v>
      </c>
    </row>
    <row r="55" spans="1:15" x14ac:dyDescent="0.2">
      <c r="A55" s="2" t="s">
        <v>60</v>
      </c>
      <c r="D55" s="2">
        <f>D50</f>
        <v>0</v>
      </c>
      <c r="E55" s="2"/>
      <c r="G55" s="2">
        <f>G50</f>
        <v>0</v>
      </c>
      <c r="H55" s="2"/>
      <c r="J55" s="2">
        <f>J50</f>
        <v>0</v>
      </c>
      <c r="M55" s="2">
        <f>M50</f>
        <v>0</v>
      </c>
    </row>
    <row r="56" spans="1:15" x14ac:dyDescent="0.2">
      <c r="A56" s="2" t="s">
        <v>5</v>
      </c>
      <c r="D56" s="2">
        <f>ABS(D54-D55)</f>
        <v>0</v>
      </c>
      <c r="E56" s="2"/>
      <c r="G56" s="2">
        <f>ABS(G54-G55)</f>
        <v>0</v>
      </c>
      <c r="H56" s="2"/>
      <c r="J56" s="2">
        <f>ABS(J54-J55)</f>
        <v>0</v>
      </c>
      <c r="M56" s="2">
        <f>ABS(M54-M55)</f>
        <v>0</v>
      </c>
    </row>
    <row r="57" spans="1:15" x14ac:dyDescent="0.2">
      <c r="A57" s="2" t="s">
        <v>6</v>
      </c>
      <c r="D57" s="2" t="e">
        <f>ABS(D56/D55)*100</f>
        <v>#DIV/0!</v>
      </c>
      <c r="E57" s="2"/>
      <c r="G57" s="2" t="e">
        <f>ABS(G56/G55)*100</f>
        <v>#DIV/0!</v>
      </c>
      <c r="H57" s="2"/>
      <c r="J57" s="2" t="e">
        <f>ABS(J56/J55)*100</f>
        <v>#DIV/0!</v>
      </c>
      <c r="M57" s="2" t="e">
        <f>ABS(M56/M55)*100</f>
        <v>#DIV/0!</v>
      </c>
    </row>
    <row r="59" spans="1:15" ht="27" x14ac:dyDescent="0.2">
      <c r="A59" s="5" t="s">
        <v>25</v>
      </c>
      <c r="D59" s="1">
        <f>'antacid #3'!D38</f>
        <v>0</v>
      </c>
      <c r="E59" s="2" t="str">
        <f xml:space="preserve"> IF(D59=0,"",IF(D62&lt;$D$109,"","X"))</f>
        <v/>
      </c>
      <c r="F59">
        <f>IF(D59=0,60,IF(D62&lt;$D$109,0,1))</f>
        <v>60</v>
      </c>
      <c r="G59" s="1">
        <f>'antacid #3'!G38</f>
        <v>0</v>
      </c>
      <c r="H59" s="2" t="str">
        <f xml:space="preserve"> IF(G59=0,"",IF(G62&lt;$D$109,"","X"))</f>
        <v/>
      </c>
      <c r="I59">
        <f>IF(G59=0,60,IF(G62&lt;$D$109,0,1))</f>
        <v>60</v>
      </c>
      <c r="J59" s="1">
        <f>'antacid #3'!J38</f>
        <v>0</v>
      </c>
      <c r="K59" s="2" t="str">
        <f xml:space="preserve"> IF(J59=0,"",IF(J62&lt;$D$109,"","X"))</f>
        <v/>
      </c>
      <c r="L59">
        <f>IF(J59=0,0,IF(J62&lt;$D$109,0,1))</f>
        <v>0</v>
      </c>
      <c r="M59" s="1">
        <f>'antacid #3'!M38</f>
        <v>0</v>
      </c>
      <c r="N59" s="2" t="str">
        <f xml:space="preserve"> IF(M59=0,"",IF(M62&lt;$D$109,"","X"))</f>
        <v/>
      </c>
      <c r="O59">
        <f>IF(M59=0,0,IF(M62&lt;$D$109,0,1))</f>
        <v>0</v>
      </c>
    </row>
    <row r="60" spans="1:15" x14ac:dyDescent="0.2">
      <c r="A60" s="2" t="s">
        <v>60</v>
      </c>
      <c r="D60" s="2" t="e">
        <f>D55/D19</f>
        <v>#DIV/0!</v>
      </c>
      <c r="E60" s="2"/>
      <c r="G60" s="2" t="e">
        <f>G55/G19</f>
        <v>#DIV/0!</v>
      </c>
      <c r="H60" s="2"/>
      <c r="J60" s="2" t="e">
        <f>J55/J19</f>
        <v>#DIV/0!</v>
      </c>
      <c r="M60" s="2" t="e">
        <f>M55/M19</f>
        <v>#DIV/0!</v>
      </c>
    </row>
    <row r="61" spans="1:15" x14ac:dyDescent="0.2">
      <c r="A61" s="2" t="s">
        <v>5</v>
      </c>
      <c r="D61" s="2" t="e">
        <f>ABS(D59-D60)</f>
        <v>#DIV/0!</v>
      </c>
      <c r="E61" s="2"/>
      <c r="G61" s="2" t="e">
        <f>ABS(G59-G60)</f>
        <v>#DIV/0!</v>
      </c>
      <c r="H61" s="2"/>
      <c r="J61" s="2" t="e">
        <f>ABS(J59-J60)</f>
        <v>#DIV/0!</v>
      </c>
      <c r="M61" s="2" t="e">
        <f>ABS(M59-M60)</f>
        <v>#DIV/0!</v>
      </c>
    </row>
    <row r="62" spans="1:15" x14ac:dyDescent="0.2">
      <c r="A62" s="2" t="s">
        <v>6</v>
      </c>
      <c r="D62" s="2" t="e">
        <f>ABS(D61/D60)*100</f>
        <v>#DIV/0!</v>
      </c>
      <c r="E62" s="2"/>
      <c r="G62" s="2" t="e">
        <f>ABS(G61/G60)*100</f>
        <v>#DIV/0!</v>
      </c>
      <c r="H62" s="2"/>
      <c r="J62" s="2" t="e">
        <f>ABS(J61/J60)*100</f>
        <v>#DIV/0!</v>
      </c>
      <c r="M62" s="2" t="e">
        <f>ABS(M61/M60)*100</f>
        <v>#DIV/0!</v>
      </c>
    </row>
    <row r="64" spans="1:15" ht="27" x14ac:dyDescent="0.2">
      <c r="A64" s="5" t="s">
        <v>27</v>
      </c>
      <c r="D64" s="1">
        <f>'antacid #3'!D40</f>
        <v>0</v>
      </c>
      <c r="E64" s="2" t="str">
        <f xml:space="preserve"> IF(D64=0,"",IF(D67&lt;$D$109,"","X"))</f>
        <v/>
      </c>
      <c r="F64">
        <f>IF(D64=0,60,IF(D67&lt;$D$109,0,1))</f>
        <v>60</v>
      </c>
    </row>
    <row r="65" spans="1:13" x14ac:dyDescent="0.2">
      <c r="A65" s="2" t="s">
        <v>60</v>
      </c>
      <c r="D65" s="2" t="str">
        <f>IF(B13=4,(D55+G55+J55+M55)/B13,IF(B13=3,(D55+G55+J55)/B13,IF(B13=2,(D55+G55)/B13,"need at least 2 trials")))</f>
        <v>need at least 2 trials</v>
      </c>
    </row>
    <row r="66" spans="1:13" x14ac:dyDescent="0.2">
      <c r="A66" s="2" t="s">
        <v>5</v>
      </c>
      <c r="D66" s="2" t="e">
        <f>ABS(D64-D65)</f>
        <v>#VALUE!</v>
      </c>
    </row>
    <row r="67" spans="1:13" x14ac:dyDescent="0.2">
      <c r="A67" s="2" t="s">
        <v>6</v>
      </c>
      <c r="D67" s="2" t="e">
        <f>ABS(D66/D65)*100</f>
        <v>#VALUE!</v>
      </c>
    </row>
    <row r="68" spans="1:13" x14ac:dyDescent="0.2">
      <c r="A68" s="2"/>
      <c r="D68" s="2"/>
    </row>
    <row r="69" spans="1:13" ht="25.5" x14ac:dyDescent="0.2">
      <c r="A69" s="8" t="s">
        <v>30</v>
      </c>
      <c r="D69" s="1">
        <f>'antacid #3'!D42</f>
        <v>0</v>
      </c>
      <c r="E69" s="2" t="str">
        <f xml:space="preserve"> IF(D69=0,"",IF(D72&lt;$D$109,"","X"))</f>
        <v/>
      </c>
      <c r="F69">
        <f>IF(D69=0,60,IF(D72&lt;$D$109,0,1))</f>
        <v>60</v>
      </c>
      <c r="G69" s="9" t="s">
        <v>32</v>
      </c>
      <c r="H69" s="9"/>
      <c r="I69" s="9"/>
      <c r="J69" s="9" t="s">
        <v>33</v>
      </c>
      <c r="K69" s="9"/>
      <c r="L69" s="9"/>
      <c r="M69" s="9" t="s">
        <v>34</v>
      </c>
    </row>
    <row r="70" spans="1:13" x14ac:dyDescent="0.2">
      <c r="A70" s="2" t="s">
        <v>60</v>
      </c>
      <c r="D70" s="2" t="str">
        <f>IF(B13=4,M70,IF(B13=3,J70,IF(B13=2,G70,"need at least 2 trials")))</f>
        <v>need at least 2 trials</v>
      </c>
      <c r="G70" s="9">
        <f>STDEV(D55,G55)</f>
        <v>0</v>
      </c>
      <c r="H70" s="9"/>
      <c r="I70" s="9"/>
      <c r="J70" s="9">
        <f>STDEV(D55,G55,J55)</f>
        <v>0</v>
      </c>
      <c r="K70" s="9"/>
      <c r="L70" s="9"/>
      <c r="M70" s="9">
        <f>STDEV(D55,G55,J55,M55)</f>
        <v>0</v>
      </c>
    </row>
    <row r="71" spans="1:13" x14ac:dyDescent="0.2">
      <c r="A71" s="2" t="s">
        <v>5</v>
      </c>
      <c r="D71" s="2" t="e">
        <f>ABS(D69-D70)</f>
        <v>#VALUE!</v>
      </c>
    </row>
    <row r="72" spans="1:13" x14ac:dyDescent="0.2">
      <c r="A72" s="2" t="s">
        <v>6</v>
      </c>
      <c r="D72" s="2" t="e">
        <f>ABS(D71/D70)*100</f>
        <v>#VALUE!</v>
      </c>
    </row>
    <row r="74" spans="1:13" ht="27" x14ac:dyDescent="0.2">
      <c r="A74" s="5" t="s">
        <v>26</v>
      </c>
      <c r="D74" s="1">
        <f>'antacid #3'!D44</f>
        <v>0</v>
      </c>
      <c r="E74" s="2" t="str">
        <f xml:space="preserve"> IF(D74=0,"",IF(D77&lt;$D$109,"","X"))</f>
        <v/>
      </c>
      <c r="F74">
        <f>IF(D74=0,60,IF(D77&lt;$D$109,0,1))</f>
        <v>60</v>
      </c>
    </row>
    <row r="75" spans="1:13" x14ac:dyDescent="0.2">
      <c r="A75" s="2" t="s">
        <v>60</v>
      </c>
      <c r="D75" s="2" t="str">
        <f>IF(B13=4,(D60+G60+J60+M60)/B13,IF(B13=3,(D60+G60+J60)/B13,IF(B13=2,(D60+G60)/B13,"need at least 2 trials")))</f>
        <v>need at least 2 trials</v>
      </c>
      <c r="E75" s="2"/>
    </row>
    <row r="76" spans="1:13" x14ac:dyDescent="0.2">
      <c r="A76" s="2" t="s">
        <v>5</v>
      </c>
      <c r="D76" s="2" t="e">
        <f>ABS(D74-D75)</f>
        <v>#VALUE!</v>
      </c>
      <c r="E76" s="2"/>
    </row>
    <row r="77" spans="1:13" x14ac:dyDescent="0.2">
      <c r="A77" s="2" t="s">
        <v>6</v>
      </c>
      <c r="D77" s="2" t="e">
        <f>ABS(D76/D75)*100</f>
        <v>#VALUE!</v>
      </c>
      <c r="E77" s="2"/>
    </row>
    <row r="78" spans="1:13" x14ac:dyDescent="0.2">
      <c r="A78" s="2"/>
      <c r="D78" s="2"/>
      <c r="E78" s="2"/>
    </row>
    <row r="79" spans="1:13" ht="25.5" x14ac:dyDescent="0.2">
      <c r="A79" s="8" t="s">
        <v>31</v>
      </c>
      <c r="D79" s="1">
        <f>'antacid #3'!D46</f>
        <v>0</v>
      </c>
      <c r="E79" s="2" t="str">
        <f xml:space="preserve"> IF(D79=0,"",IF(D82&lt;$D$109,"","X"))</f>
        <v/>
      </c>
      <c r="F79">
        <f>IF(D79=0,60,IF(D82&lt;$D$109,0,1))</f>
        <v>60</v>
      </c>
      <c r="G79" s="9" t="s">
        <v>32</v>
      </c>
      <c r="H79" s="9"/>
      <c r="I79" s="9"/>
      <c r="J79" s="9" t="s">
        <v>33</v>
      </c>
      <c r="K79" s="9"/>
      <c r="L79" s="9"/>
      <c r="M79" s="9" t="s">
        <v>34</v>
      </c>
    </row>
    <row r="80" spans="1:13" x14ac:dyDescent="0.2">
      <c r="A80" s="2" t="s">
        <v>60</v>
      </c>
      <c r="D80" s="2" t="str">
        <f>IF(B13=4,M80,IF(B13=3,J80,IF(B13=2,G80,"need at least 2 trials")))</f>
        <v>need at least 2 trials</v>
      </c>
      <c r="E80" s="2"/>
      <c r="G80" s="9" t="e">
        <f>STDEV(D60,G60)</f>
        <v>#DIV/0!</v>
      </c>
      <c r="H80" s="9"/>
      <c r="I80" s="9"/>
      <c r="J80" s="9" t="e">
        <f>STDEV(D60,G60,J60)</f>
        <v>#DIV/0!</v>
      </c>
      <c r="K80" s="9"/>
      <c r="L80" s="9"/>
      <c r="M80" s="9" t="e">
        <f>STDEV(D60,G60,J60,M60)</f>
        <v>#DIV/0!</v>
      </c>
    </row>
    <row r="81" spans="1:6" x14ac:dyDescent="0.2">
      <c r="A81" s="2" t="s">
        <v>5</v>
      </c>
      <c r="D81" s="2" t="e">
        <f>ABS(D79-D80)</f>
        <v>#VALUE!</v>
      </c>
      <c r="E81" s="2"/>
    </row>
    <row r="82" spans="1:6" x14ac:dyDescent="0.2">
      <c r="A82" s="2" t="s">
        <v>6</v>
      </c>
      <c r="D82" s="2" t="e">
        <f>ABS(D81/D80)*100</f>
        <v>#VALUE!</v>
      </c>
      <c r="E82" s="2"/>
    </row>
    <row r="84" spans="1:6" x14ac:dyDescent="0.2">
      <c r="A84" s="3" t="s">
        <v>28</v>
      </c>
      <c r="B84" s="3"/>
      <c r="C84" s="3"/>
      <c r="D84" s="1">
        <f>'antacid #3'!D48</f>
        <v>0</v>
      </c>
      <c r="E84" s="2" t="str">
        <f xml:space="preserve"> IF(D84=0,"",IF(D87&lt;$D$109,"","X"))</f>
        <v/>
      </c>
      <c r="F84">
        <f>IF(D84=0,60,IF(D87&lt;$D$109,0,1))</f>
        <v>60</v>
      </c>
    </row>
    <row r="85" spans="1:6" x14ac:dyDescent="0.2">
      <c r="A85" s="2" t="s">
        <v>60</v>
      </c>
      <c r="D85" s="2" t="e">
        <f>B7/D7</f>
        <v>#DIV/0!</v>
      </c>
    </row>
    <row r="86" spans="1:6" x14ac:dyDescent="0.2">
      <c r="A86" s="2" t="s">
        <v>5</v>
      </c>
      <c r="D86" s="2" t="e">
        <f>ABS(D84-D85)</f>
        <v>#DIV/0!</v>
      </c>
    </row>
    <row r="87" spans="1:6" x14ac:dyDescent="0.2">
      <c r="A87" s="2" t="s">
        <v>6</v>
      </c>
      <c r="D87" s="2" t="e">
        <f>ABS(D86/D85)*100</f>
        <v>#DIV/0!</v>
      </c>
    </row>
    <row r="89" spans="1:6" ht="25.5" x14ac:dyDescent="0.2">
      <c r="A89" s="7" t="s">
        <v>50</v>
      </c>
      <c r="D89" s="1">
        <f>'antacid #3'!D50</f>
        <v>0</v>
      </c>
      <c r="E89" s="2" t="str">
        <f xml:space="preserve"> IF(D89=0,"",IF(D92&lt;$D$109,"","X"))</f>
        <v/>
      </c>
      <c r="F89">
        <f>IF(D89=0,60,IF(D92&lt;$D$109,0,1))</f>
        <v>60</v>
      </c>
    </row>
    <row r="90" spans="1:6" x14ac:dyDescent="0.2">
      <c r="A90" s="2" t="s">
        <v>60</v>
      </c>
      <c r="D90" s="2" t="e">
        <f>D65/D85</f>
        <v>#VALUE!</v>
      </c>
    </row>
    <row r="91" spans="1:6" x14ac:dyDescent="0.2">
      <c r="A91" s="2" t="s">
        <v>5</v>
      </c>
      <c r="D91" s="2" t="e">
        <f>ABS(D89-D90)</f>
        <v>#VALUE!</v>
      </c>
      <c r="E91" s="4"/>
      <c r="F91" s="4"/>
    </row>
    <row r="92" spans="1:6" x14ac:dyDescent="0.2">
      <c r="A92" s="2" t="s">
        <v>6</v>
      </c>
      <c r="D92" s="2" t="e">
        <f>ABS(D91/D90)*100</f>
        <v>#VALUE!</v>
      </c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94" spans="1:6" ht="25.5" x14ac:dyDescent="0.2">
      <c r="A94" s="14" t="s">
        <v>51</v>
      </c>
      <c r="B94" s="4"/>
      <c r="C94" s="4"/>
      <c r="D94" s="1">
        <f>'antacid #3'!D52</f>
        <v>0</v>
      </c>
      <c r="E94" s="2" t="str">
        <f xml:space="preserve"> IF(D94=0,"",IF(D97&lt;$D$109,"","X"))</f>
        <v/>
      </c>
      <c r="F94">
        <f>IF(D94=0,60,IF(D97&lt;$D$109,0,1))</f>
        <v>60</v>
      </c>
    </row>
    <row r="95" spans="1:6" x14ac:dyDescent="0.2">
      <c r="A95" s="2" t="s">
        <v>60</v>
      </c>
      <c r="D95" s="2" t="e">
        <f>D65*0.5</f>
        <v>#VALUE!</v>
      </c>
      <c r="E95" s="4"/>
      <c r="F95" s="4"/>
    </row>
    <row r="96" spans="1:6" x14ac:dyDescent="0.2">
      <c r="A96" s="2" t="s">
        <v>5</v>
      </c>
      <c r="D96" s="2" t="e">
        <f>ABS(D94-D95)</f>
        <v>#VALUE!</v>
      </c>
      <c r="E96" s="4"/>
      <c r="F96" s="4"/>
    </row>
    <row r="97" spans="1:6" x14ac:dyDescent="0.2">
      <c r="A97" s="2" t="s">
        <v>6</v>
      </c>
      <c r="D97" s="2" t="e">
        <f>ABS(D96/D95)*100</f>
        <v>#VALUE!</v>
      </c>
      <c r="E97" s="4"/>
      <c r="F97" s="4"/>
    </row>
    <row r="98" spans="1:6" x14ac:dyDescent="0.2">
      <c r="A98" s="10"/>
      <c r="B98" s="4"/>
      <c r="C98" s="4"/>
      <c r="D98" s="4"/>
      <c r="E98" s="4"/>
      <c r="F98" s="4"/>
    </row>
    <row r="99" spans="1:6" ht="25.5" x14ac:dyDescent="0.2">
      <c r="A99" s="14" t="s">
        <v>52</v>
      </c>
      <c r="B99" s="4"/>
      <c r="C99" s="4"/>
      <c r="D99" s="1">
        <f>'antacid #3'!D54</f>
        <v>0</v>
      </c>
      <c r="E99" s="2" t="str">
        <f xml:space="preserve"> IF(D99=0,"",IF(D102&lt;$D$109,"","X"))</f>
        <v/>
      </c>
      <c r="F99">
        <f>IF(D99=0,60,IF(D102&lt;$D$109,0,1))</f>
        <v>60</v>
      </c>
    </row>
    <row r="100" spans="1:6" x14ac:dyDescent="0.2">
      <c r="A100" s="2" t="s">
        <v>60</v>
      </c>
      <c r="D100" s="2" t="e">
        <f>D95*100.1</f>
        <v>#VALUE!</v>
      </c>
      <c r="E100" s="4"/>
      <c r="F100" s="4"/>
    </row>
    <row r="101" spans="1:6" x14ac:dyDescent="0.2">
      <c r="A101" s="2" t="s">
        <v>5</v>
      </c>
      <c r="D101" s="2" t="e">
        <f>ABS(D99-D100)</f>
        <v>#VALUE!</v>
      </c>
      <c r="E101" s="4"/>
      <c r="F101" s="4"/>
    </row>
    <row r="102" spans="1:6" x14ac:dyDescent="0.2">
      <c r="A102" s="2" t="s">
        <v>6</v>
      </c>
      <c r="D102" s="2" t="e">
        <f>ABS(D101/D100)*100</f>
        <v>#VALUE!</v>
      </c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11" t="s">
        <v>36</v>
      </c>
      <c r="B107" s="4"/>
      <c r="C107" s="4"/>
      <c r="D107" s="4">
        <f>F99+F94+F89+F84+F79+F74+F69+F64+F59+I59+L59+O59+F54+I54+L54+O54+O49+L49+I49+F49+F44+I44+L44+O44+O39+L39+I39+F39+F34+I34+L34+O34+O29+L29+I29+F29</f>
        <v>1320</v>
      </c>
      <c r="E107" s="4"/>
      <c r="F107" s="4">
        <f>D107/60</f>
        <v>22</v>
      </c>
    </row>
    <row r="108" spans="1:6" x14ac:dyDescent="0.2">
      <c r="A108" s="4"/>
      <c r="B108" s="4"/>
      <c r="C108" s="4"/>
      <c r="D108" s="4"/>
      <c r="E108" s="4"/>
      <c r="F108" s="4"/>
    </row>
    <row r="109" spans="1:6" x14ac:dyDescent="0.2">
      <c r="A109" s="4" t="s">
        <v>62</v>
      </c>
      <c r="B109" s="4"/>
      <c r="C109" s="4"/>
      <c r="D109" s="4">
        <v>2</v>
      </c>
      <c r="E109" s="4"/>
      <c r="F109" s="4"/>
    </row>
    <row r="110" spans="1:6" x14ac:dyDescent="0.2">
      <c r="A110" s="4"/>
      <c r="B110" s="4"/>
      <c r="C110" s="4"/>
      <c r="D110" s="4"/>
      <c r="E110" s="4"/>
      <c r="F110" s="4"/>
    </row>
    <row r="112" spans="1:6" x14ac:dyDescent="0.2">
      <c r="A112" t="s">
        <v>75</v>
      </c>
      <c r="D112">
        <f>IF('master check sheet'!H16=300,0,D107)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C32" sqref="C32"/>
    </sheetView>
  </sheetViews>
  <sheetFormatPr defaultRowHeight="12.75" x14ac:dyDescent="0.2"/>
  <cols>
    <col min="1" max="1" width="33.140625" customWidth="1"/>
    <col min="2" max="2" width="6.28515625" customWidth="1"/>
    <col min="3" max="3" width="3.5703125" customWidth="1"/>
    <col min="4" max="4" width="12.42578125" customWidth="1"/>
    <col min="5" max="5" width="3.28515625" customWidth="1"/>
    <col min="6" max="6" width="1.5703125" customWidth="1"/>
    <col min="7" max="7" width="12.7109375" customWidth="1"/>
    <col min="8" max="8" width="3.5703125" customWidth="1"/>
    <col min="9" max="9" width="1.5703125" customWidth="1"/>
    <col min="10" max="10" width="13.140625" customWidth="1"/>
    <col min="11" max="11" width="3.85546875" customWidth="1"/>
    <col min="12" max="12" width="1.42578125" customWidth="1"/>
    <col min="13" max="13" width="12.85546875" customWidth="1"/>
    <col min="14" max="14" width="3.85546875" customWidth="1"/>
  </cols>
  <sheetData>
    <row r="1" spans="1:13" x14ac:dyDescent="0.2">
      <c r="A1" s="3" t="s">
        <v>59</v>
      </c>
    </row>
    <row r="3" spans="1:13" x14ac:dyDescent="0.2">
      <c r="A3" t="s">
        <v>0</v>
      </c>
    </row>
    <row r="4" spans="1:13" x14ac:dyDescent="0.2">
      <c r="A4" s="1">
        <f>'master check sheet'!B3</f>
        <v>0</v>
      </c>
    </row>
    <row r="6" spans="1:13" x14ac:dyDescent="0.2">
      <c r="A6" t="s">
        <v>9</v>
      </c>
      <c r="B6" s="1">
        <f>'master check sheet'!K16</f>
        <v>0</v>
      </c>
    </row>
    <row r="7" spans="1:13" x14ac:dyDescent="0.2">
      <c r="A7" t="s">
        <v>10</v>
      </c>
      <c r="B7" s="6">
        <f>'master check sheet'!K17</f>
        <v>0</v>
      </c>
      <c r="C7" t="s">
        <v>13</v>
      </c>
      <c r="D7" s="1">
        <f>'master check sheet'!K18</f>
        <v>0</v>
      </c>
      <c r="E7" t="s">
        <v>14</v>
      </c>
    </row>
    <row r="8" spans="1:13" x14ac:dyDescent="0.2">
      <c r="A8" t="s">
        <v>11</v>
      </c>
      <c r="B8" s="1">
        <f>IF('Antacid Summary'!K19=1,'Antacid Summary'!B9,'master check sheet'!E9)</f>
        <v>0</v>
      </c>
    </row>
    <row r="9" spans="1:13" x14ac:dyDescent="0.2">
      <c r="A9" t="s">
        <v>12</v>
      </c>
      <c r="B9" s="1">
        <f>IF('Antacid Summary'!K20=1,'Antacid Summary'!B8,'Antacid Summary'!E8)</f>
        <v>0</v>
      </c>
    </row>
    <row r="11" spans="1:13" x14ac:dyDescent="0.2">
      <c r="A11" s="4"/>
      <c r="B11" s="4"/>
    </row>
    <row r="13" spans="1:13" x14ac:dyDescent="0.2">
      <c r="A13" t="s">
        <v>7</v>
      </c>
      <c r="B13" s="30"/>
      <c r="D13" t="s">
        <v>2</v>
      </c>
      <c r="G13" t="s">
        <v>3</v>
      </c>
      <c r="J13" t="s">
        <v>4</v>
      </c>
      <c r="M13" t="s">
        <v>8</v>
      </c>
    </row>
    <row r="16" spans="1:13" x14ac:dyDescent="0.2">
      <c r="A16" t="s">
        <v>15</v>
      </c>
      <c r="D16" s="30"/>
      <c r="G16" s="30"/>
      <c r="J16" s="30"/>
      <c r="M16" s="30"/>
    </row>
    <row r="17" spans="1:14" x14ac:dyDescent="0.2">
      <c r="A17" t="s">
        <v>16</v>
      </c>
      <c r="D17" s="30"/>
      <c r="G17" s="30"/>
      <c r="J17" s="30"/>
      <c r="M17" s="30"/>
    </row>
    <row r="18" spans="1:14" x14ac:dyDescent="0.2">
      <c r="A18" t="s">
        <v>17</v>
      </c>
      <c r="D18" s="30"/>
      <c r="E18" s="2" t="str">
        <f>'check sheet #4'!E18</f>
        <v/>
      </c>
      <c r="G18" s="30"/>
      <c r="H18" s="2" t="str">
        <f>'check sheet #4'!H18</f>
        <v/>
      </c>
      <c r="J18" s="30"/>
      <c r="K18" s="2" t="str">
        <f>'check sheet #4'!K18</f>
        <v/>
      </c>
      <c r="M18" s="30"/>
      <c r="N18" s="2" t="str">
        <f>'check sheet #4'!N18</f>
        <v/>
      </c>
    </row>
    <row r="19" spans="1:14" x14ac:dyDescent="0.2">
      <c r="D19" s="2"/>
      <c r="E19" s="4"/>
      <c r="F19" s="4"/>
      <c r="G19" s="2"/>
      <c r="H19" s="4"/>
      <c r="I19" s="4"/>
      <c r="J19" s="2"/>
      <c r="K19" s="4"/>
      <c r="L19" s="4"/>
      <c r="M19" s="2"/>
    </row>
    <row r="20" spans="1:14" x14ac:dyDescent="0.2">
      <c r="A20" t="s">
        <v>29</v>
      </c>
      <c r="D20" s="30"/>
      <c r="E20" s="4"/>
      <c r="F20" s="4"/>
      <c r="G20" s="30"/>
      <c r="H20" s="4"/>
      <c r="I20" s="4"/>
      <c r="J20" s="30"/>
      <c r="K20" s="4"/>
      <c r="L20" s="4"/>
      <c r="M20" s="30"/>
    </row>
    <row r="21" spans="1:14" x14ac:dyDescent="0.2"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4" x14ac:dyDescent="0.2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x14ac:dyDescent="0.2"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4" x14ac:dyDescent="0.2">
      <c r="A24" t="s">
        <v>1</v>
      </c>
      <c r="D24" s="30"/>
      <c r="G24" s="30"/>
      <c r="J24" s="30"/>
      <c r="M24" s="30"/>
    </row>
    <row r="25" spans="1:14" x14ac:dyDescent="0.2">
      <c r="A25" t="s">
        <v>18</v>
      </c>
      <c r="D25" s="30"/>
      <c r="G25" s="30"/>
      <c r="J25" s="30"/>
      <c r="M25" s="30"/>
    </row>
    <row r="26" spans="1:14" x14ac:dyDescent="0.2">
      <c r="A26" t="s">
        <v>19</v>
      </c>
      <c r="D26" s="30"/>
      <c r="E26" s="2" t="str">
        <f>'check sheet #4'!E29</f>
        <v/>
      </c>
      <c r="G26" s="30"/>
      <c r="H26" s="2" t="str">
        <f>'check sheet #4'!H29</f>
        <v/>
      </c>
      <c r="J26" s="30"/>
      <c r="K26" s="2" t="str">
        <f>'check sheet #4'!K29</f>
        <v/>
      </c>
      <c r="M26" s="30"/>
      <c r="N26" s="2" t="str">
        <f>'check sheet #4'!N29</f>
        <v/>
      </c>
    </row>
    <row r="28" spans="1:14" x14ac:dyDescent="0.2">
      <c r="A28" t="s">
        <v>20</v>
      </c>
      <c r="D28" s="30"/>
      <c r="E28" s="2" t="str">
        <f>'check sheet #4'!E34</f>
        <v/>
      </c>
      <c r="G28" s="30"/>
      <c r="H28" s="2" t="str">
        <f>'check sheet #4'!H34</f>
        <v/>
      </c>
      <c r="J28" s="30"/>
      <c r="K28" s="2" t="str">
        <f>'check sheet #4'!K34</f>
        <v/>
      </c>
      <c r="M28" s="30"/>
      <c r="N28" s="2" t="str">
        <f>'check sheet #4'!N34</f>
        <v/>
      </c>
    </row>
    <row r="29" spans="1:14" x14ac:dyDescent="0.2">
      <c r="A29" s="2"/>
    </row>
    <row r="30" spans="1:14" x14ac:dyDescent="0.2">
      <c r="A30" t="s">
        <v>21</v>
      </c>
      <c r="D30" s="30"/>
      <c r="E30" s="2" t="str">
        <f>'check sheet #4'!E39</f>
        <v/>
      </c>
      <c r="G30" s="30"/>
      <c r="H30" s="2" t="str">
        <f>'check sheet #4'!H39</f>
        <v/>
      </c>
      <c r="J30" s="30"/>
      <c r="K30" s="2" t="str">
        <f>'check sheet #4'!K39</f>
        <v/>
      </c>
      <c r="M30" s="30"/>
      <c r="N30" s="2" t="str">
        <f>'check sheet #4'!N39</f>
        <v/>
      </c>
    </row>
    <row r="32" spans="1:14" ht="25.5" x14ac:dyDescent="0.2">
      <c r="A32" s="5" t="s">
        <v>22</v>
      </c>
      <c r="D32" s="30"/>
      <c r="E32" s="2" t="str">
        <f>'check sheet #4'!E44</f>
        <v/>
      </c>
      <c r="G32" s="30"/>
      <c r="H32" s="2" t="str">
        <f>'check sheet #4'!H44</f>
        <v/>
      </c>
      <c r="J32" s="30"/>
      <c r="K32" s="2" t="str">
        <f>'check sheet #4'!K44</f>
        <v/>
      </c>
      <c r="M32" s="30"/>
      <c r="N32" s="2" t="str">
        <f>'check sheet #4'!N44</f>
        <v/>
      </c>
    </row>
    <row r="34" spans="1:14" ht="25.5" x14ac:dyDescent="0.2">
      <c r="A34" s="5" t="s">
        <v>23</v>
      </c>
      <c r="D34" s="30"/>
      <c r="E34" s="2" t="str">
        <f>'check sheet #4'!E49</f>
        <v/>
      </c>
      <c r="G34" s="30"/>
      <c r="H34" s="2" t="str">
        <f>'check sheet #4'!H49</f>
        <v/>
      </c>
      <c r="J34" s="30"/>
      <c r="K34" s="2" t="str">
        <f>'check sheet #4'!K49</f>
        <v/>
      </c>
      <c r="M34" s="30"/>
      <c r="N34" s="2" t="str">
        <f>'check sheet #4'!N49</f>
        <v/>
      </c>
    </row>
    <row r="36" spans="1:14" ht="27" x14ac:dyDescent="0.2">
      <c r="A36" s="7" t="s">
        <v>81</v>
      </c>
      <c r="D36" s="30"/>
      <c r="E36" s="2" t="str">
        <f>'check sheet #4'!E54</f>
        <v/>
      </c>
      <c r="G36" s="30"/>
      <c r="H36" s="2" t="str">
        <f>'check sheet #4'!H54</f>
        <v/>
      </c>
      <c r="J36" s="30"/>
      <c r="K36" s="2" t="str">
        <f>'check sheet #4'!K54</f>
        <v/>
      </c>
      <c r="M36" s="30"/>
      <c r="N36" s="2" t="str">
        <f>'check sheet #4'!N54</f>
        <v/>
      </c>
    </row>
    <row r="38" spans="1:14" ht="27" x14ac:dyDescent="0.2">
      <c r="A38" s="5" t="s">
        <v>25</v>
      </c>
      <c r="D38" s="30"/>
      <c r="E38" s="2" t="str">
        <f>'check sheet #4'!E59</f>
        <v/>
      </c>
      <c r="G38" s="30"/>
      <c r="H38" s="2" t="str">
        <f>'check sheet #4'!H59</f>
        <v/>
      </c>
      <c r="J38" s="30"/>
      <c r="K38" s="2" t="str">
        <f>'check sheet #4'!K59</f>
        <v/>
      </c>
      <c r="M38" s="30"/>
      <c r="N38" s="2" t="str">
        <f>'check sheet #4'!N59</f>
        <v/>
      </c>
    </row>
    <row r="40" spans="1:14" ht="27" x14ac:dyDescent="0.2">
      <c r="A40" s="5" t="s">
        <v>27</v>
      </c>
      <c r="D40" s="30"/>
      <c r="E40" s="2" t="str">
        <f>'check sheet #4'!E64</f>
        <v/>
      </c>
    </row>
    <row r="41" spans="1:14" x14ac:dyDescent="0.2">
      <c r="A41" s="2"/>
      <c r="D41" s="2"/>
    </row>
    <row r="42" spans="1:14" ht="25.5" x14ac:dyDescent="0.2">
      <c r="A42" s="8" t="s">
        <v>30</v>
      </c>
      <c r="D42" s="30"/>
      <c r="E42" s="2" t="str">
        <f>'check sheet #4'!E69</f>
        <v/>
      </c>
      <c r="G42" s="9"/>
      <c r="H42" s="9"/>
      <c r="I42" s="9"/>
      <c r="J42" s="9"/>
      <c r="K42" s="9"/>
      <c r="L42" s="9"/>
      <c r="M42" s="9"/>
    </row>
    <row r="44" spans="1:14" ht="27" x14ac:dyDescent="0.2">
      <c r="A44" s="5" t="s">
        <v>26</v>
      </c>
      <c r="D44" s="30"/>
      <c r="E44" s="2" t="str">
        <f>'check sheet #4'!E74</f>
        <v/>
      </c>
    </row>
    <row r="45" spans="1:14" x14ac:dyDescent="0.2">
      <c r="A45" s="2"/>
      <c r="D45" s="2"/>
      <c r="E45" s="2"/>
    </row>
    <row r="46" spans="1:14" ht="25.5" x14ac:dyDescent="0.2">
      <c r="A46" s="8" t="s">
        <v>31</v>
      </c>
      <c r="D46" s="30"/>
      <c r="E46" s="2" t="str">
        <f>'check sheet #4'!E79</f>
        <v/>
      </c>
      <c r="G46" s="9"/>
      <c r="H46" s="9"/>
      <c r="I46" s="9"/>
      <c r="J46" s="9"/>
      <c r="K46" s="9"/>
      <c r="L46" s="9"/>
      <c r="M46" s="9"/>
    </row>
    <row r="48" spans="1:14" x14ac:dyDescent="0.2">
      <c r="A48" s="3" t="s">
        <v>28</v>
      </c>
      <c r="B48" s="3"/>
      <c r="C48" s="3"/>
      <c r="D48" s="32"/>
      <c r="E48" s="2" t="str">
        <f>'check sheet #4'!E84</f>
        <v/>
      </c>
    </row>
    <row r="50" spans="1:6" ht="25.5" x14ac:dyDescent="0.2">
      <c r="A50" s="7" t="s">
        <v>50</v>
      </c>
      <c r="D50" s="30"/>
      <c r="E50" s="2" t="str">
        <f>'check sheet #4'!E89</f>
        <v/>
      </c>
    </row>
    <row r="51" spans="1:6" x14ac:dyDescent="0.2">
      <c r="A51" s="4"/>
      <c r="B51" s="4"/>
      <c r="C51" s="4"/>
      <c r="D51" s="4"/>
      <c r="E51" s="4"/>
      <c r="F51" s="4"/>
    </row>
    <row r="52" spans="1:6" ht="25.5" x14ac:dyDescent="0.2">
      <c r="A52" s="14" t="s">
        <v>51</v>
      </c>
      <c r="B52" s="4"/>
      <c r="C52" s="4"/>
      <c r="D52" s="30"/>
      <c r="E52" s="2" t="str">
        <f>'check sheet #4'!E94</f>
        <v/>
      </c>
    </row>
    <row r="53" spans="1:6" x14ac:dyDescent="0.2">
      <c r="A53" s="10"/>
      <c r="B53" s="4"/>
      <c r="C53" s="4"/>
      <c r="D53" s="4"/>
      <c r="E53" s="4"/>
      <c r="F53" s="4"/>
    </row>
    <row r="54" spans="1:6" ht="25.5" x14ac:dyDescent="0.2">
      <c r="A54" s="14" t="s">
        <v>52</v>
      </c>
      <c r="B54" s="4"/>
      <c r="C54" s="4"/>
      <c r="D54" s="30"/>
      <c r="E54" s="2" t="str">
        <f>'check sheet #4'!E99</f>
        <v/>
      </c>
    </row>
    <row r="55" spans="1:6" x14ac:dyDescent="0.2">
      <c r="A55" s="4"/>
      <c r="B55" s="4"/>
      <c r="C55" s="4"/>
      <c r="D55" s="4"/>
      <c r="E55" s="4"/>
      <c r="F55" s="4"/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/>
      <c r="B57" s="4"/>
      <c r="C57" s="4"/>
      <c r="D57" s="4"/>
      <c r="E57" s="4"/>
      <c r="F57" s="4"/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11"/>
      <c r="B59" s="4"/>
      <c r="C59" s="4"/>
      <c r="D59" s="4"/>
      <c r="E59" s="4"/>
      <c r="F59" s="4"/>
    </row>
    <row r="60" spans="1:6" x14ac:dyDescent="0.2">
      <c r="A60" s="4"/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4"/>
      <c r="B62" s="4"/>
      <c r="C62" s="4"/>
      <c r="D62" s="4"/>
      <c r="E62" s="4"/>
      <c r="F62" s="4"/>
    </row>
  </sheetData>
  <sheetProtection sheet="1" objects="1" scenarios="1" formatCell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Antacid Summary</vt:lpstr>
      <vt:lpstr>master check sheet</vt:lpstr>
      <vt:lpstr>check sheet #1</vt:lpstr>
      <vt:lpstr>antacid #1</vt:lpstr>
      <vt:lpstr>antacid #2</vt:lpstr>
      <vt:lpstr>check sheet #2</vt:lpstr>
      <vt:lpstr>antacid #3</vt:lpstr>
      <vt:lpstr>check sheet #3</vt:lpstr>
      <vt:lpstr>antacid #4</vt:lpstr>
      <vt:lpstr>check sheet #4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R. Wiilard, Ph.D.</dc:creator>
  <cp:lastModifiedBy>Martin Larter</cp:lastModifiedBy>
  <cp:lastPrinted>2005-11-29T20:57:45Z</cp:lastPrinted>
  <dcterms:created xsi:type="dcterms:W3CDTF">2005-10-26T17:12:57Z</dcterms:created>
  <dcterms:modified xsi:type="dcterms:W3CDTF">2013-11-05T19:36:29Z</dcterms:modified>
</cp:coreProperties>
</file>